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ocuments\TEMPLAT PELAPORAN PBD 2018 SUDIMAN\TAHUN 2-20180126T005839Z-001\TAHUN 2\"/>
    </mc:Choice>
  </mc:AlternateContent>
  <bookViews>
    <workbookView xWindow="0" yWindow="0" windowWidth="24000" windowHeight="96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PELAPORAN'!$A$1:$Q$40</definedName>
    <definedName name="_xlnm.Print_Area" localSheetId="2">'LAPORAN MURID (INDIVIDU)'!$A$1:$G$59</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P26" i="4" l="1"/>
  <c r="O26" i="4"/>
  <c r="N26" i="4"/>
  <c r="M26" i="4"/>
  <c r="L26" i="4"/>
  <c r="K26" i="4"/>
  <c r="J24" i="4"/>
  <c r="B42" i="4"/>
  <c r="H44" i="4"/>
  <c r="G44" i="4"/>
  <c r="F44" i="4"/>
  <c r="E44" i="4"/>
  <c r="D44" i="4"/>
  <c r="C44" i="4"/>
  <c r="G57" i="4" l="1"/>
  <c r="F56" i="2"/>
  <c r="M3" i="4"/>
  <c r="I4" i="4"/>
  <c r="I3" i="4"/>
  <c r="K9" i="2"/>
  <c r="K8" i="2"/>
  <c r="K7" i="2"/>
  <c r="E15" i="2" s="1"/>
  <c r="E17" i="2" s="1"/>
  <c r="D11" i="2"/>
  <c r="A1" i="4"/>
  <c r="B6" i="4"/>
  <c r="J6" i="4"/>
  <c r="C8" i="4"/>
  <c r="D8" i="4"/>
  <c r="G21" i="4" s="1"/>
  <c r="E8" i="4"/>
  <c r="F8" i="4"/>
  <c r="G8" i="4"/>
  <c r="H8" i="4"/>
  <c r="K8" i="4"/>
  <c r="L8" i="4"/>
  <c r="M8" i="4"/>
  <c r="N8" i="4"/>
  <c r="O8" i="4"/>
  <c r="P8" i="4"/>
  <c r="B24" i="4"/>
  <c r="C26" i="4"/>
  <c r="D26" i="4"/>
  <c r="E26" i="4"/>
  <c r="F26" i="4"/>
  <c r="G26" i="4"/>
  <c r="H26" i="4"/>
  <c r="B1" i="2"/>
  <c r="B2" i="2"/>
  <c r="B3" i="2"/>
  <c r="B4" i="2"/>
  <c r="D13" i="2" s="1"/>
  <c r="B6" i="2"/>
  <c r="B16" i="2"/>
  <c r="B20" i="2" s="1"/>
  <c r="I7" i="2"/>
  <c r="J7" i="2" s="1"/>
  <c r="I8" i="2"/>
  <c r="J8" i="2" s="1"/>
  <c r="D9" i="2"/>
  <c r="I9" i="2"/>
  <c r="J9" i="2"/>
  <c r="I10" i="2"/>
  <c r="J10" i="2"/>
  <c r="I11" i="2"/>
  <c r="J11" i="2" s="1"/>
  <c r="D12" i="2"/>
  <c r="I12" i="2"/>
  <c r="J12" i="2" s="1"/>
  <c r="I13" i="2"/>
  <c r="J13" i="2" s="1"/>
  <c r="I14" i="2"/>
  <c r="J14" i="2" s="1"/>
  <c r="I15" i="2"/>
  <c r="J15" i="2" s="1"/>
  <c r="I16" i="2"/>
  <c r="J16" i="2" s="1"/>
  <c r="I17" i="2"/>
  <c r="J17" i="2" s="1"/>
  <c r="I18" i="2"/>
  <c r="J18" i="2" s="1"/>
  <c r="I19" i="2"/>
  <c r="J19" i="2" s="1"/>
  <c r="D20" i="2"/>
  <c r="E20" i="2"/>
  <c r="F20" i="2" s="1"/>
  <c r="I20" i="2"/>
  <c r="J20" i="2" s="1"/>
  <c r="D21" i="2"/>
  <c r="E21" i="2"/>
  <c r="F21" i="2" s="1"/>
  <c r="I21" i="2"/>
  <c r="J21" i="2" s="1"/>
  <c r="D22" i="2"/>
  <c r="E22" i="2"/>
  <c r="F22" i="2" s="1"/>
  <c r="I22" i="2"/>
  <c r="J22" i="2"/>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c r="D29" i="2"/>
  <c r="E29" i="2"/>
  <c r="F29" i="2" s="1"/>
  <c r="I29" i="2"/>
  <c r="J29" i="2" s="1"/>
  <c r="D30" i="2"/>
  <c r="E30" i="2"/>
  <c r="F30" i="2" s="1"/>
  <c r="I30" i="2"/>
  <c r="J30" i="2" s="1"/>
  <c r="D31" i="2"/>
  <c r="E31" i="2"/>
  <c r="F31" i="2" s="1"/>
  <c r="I31" i="2"/>
  <c r="J31" i="2" s="1"/>
  <c r="D32" i="2"/>
  <c r="E32" i="2"/>
  <c r="F32" i="2" s="1"/>
  <c r="I32" i="2"/>
  <c r="J32" i="2"/>
  <c r="D33" i="2"/>
  <c r="E33" i="2"/>
  <c r="F33" i="2" s="1"/>
  <c r="I33" i="2"/>
  <c r="J33" i="2" s="1"/>
  <c r="D34" i="2"/>
  <c r="E34" i="2"/>
  <c r="F34" i="2" s="1"/>
  <c r="I34" i="2"/>
  <c r="J34" i="2"/>
  <c r="D35" i="2"/>
  <c r="E35" i="2"/>
  <c r="F35" i="2" s="1"/>
  <c r="I35" i="2"/>
  <c r="J35" i="2" s="1"/>
  <c r="D36" i="2"/>
  <c r="E36" i="2"/>
  <c r="F36" i="2" s="1"/>
  <c r="I36" i="2"/>
  <c r="J36" i="2" s="1"/>
  <c r="D37" i="2"/>
  <c r="E37" i="2"/>
  <c r="F37" i="2" s="1"/>
  <c r="I37" i="2"/>
  <c r="J37" i="2" s="1"/>
  <c r="D38" i="2"/>
  <c r="E38" i="2"/>
  <c r="F38" i="2" s="1"/>
  <c r="I38" i="2"/>
  <c r="J38" i="2"/>
  <c r="D39" i="2"/>
  <c r="E39" i="2"/>
  <c r="F39" i="2" s="1"/>
  <c r="I39" i="2"/>
  <c r="J39" i="2" s="1"/>
  <c r="D40" i="2"/>
  <c r="E40" i="2"/>
  <c r="F40" i="2" s="1"/>
  <c r="I40" i="2"/>
  <c r="J40" i="2" s="1"/>
  <c r="D41" i="2"/>
  <c r="E41" i="2"/>
  <c r="F41" i="2" s="1"/>
  <c r="I41" i="2"/>
  <c r="J41" i="2" s="1"/>
  <c r="D42" i="2"/>
  <c r="E42" i="2"/>
  <c r="F42" i="2" s="1"/>
  <c r="I42" i="2"/>
  <c r="J42" i="2" s="1"/>
  <c r="D43" i="2"/>
  <c r="E43" i="2"/>
  <c r="F43" i="2" s="1"/>
  <c r="I43" i="2"/>
  <c r="J43" i="2" s="1"/>
  <c r="D44" i="2"/>
  <c r="E44" i="2"/>
  <c r="F44" i="2" s="1"/>
  <c r="I44" i="2"/>
  <c r="J44" i="2"/>
  <c r="I45" i="2"/>
  <c r="J45" i="2" s="1"/>
  <c r="I46" i="2"/>
  <c r="J46" i="2" s="1"/>
  <c r="I47" i="2"/>
  <c r="J47" i="2"/>
  <c r="I48" i="2"/>
  <c r="J48" i="2"/>
  <c r="I49" i="2"/>
  <c r="J49" i="2" s="1"/>
  <c r="I50" i="2"/>
  <c r="J50" i="2" s="1"/>
  <c r="I51" i="2"/>
  <c r="J51" i="2"/>
  <c r="I52" i="2"/>
  <c r="J52" i="2"/>
  <c r="I53" i="2"/>
  <c r="J53" i="2" s="1"/>
  <c r="I54" i="2"/>
  <c r="J54" i="2" s="1"/>
  <c r="I55" i="2"/>
  <c r="J55" i="2"/>
  <c r="B56" i="2"/>
  <c r="I56" i="2"/>
  <c r="J56" i="2" s="1"/>
  <c r="F57" i="2"/>
  <c r="I57" i="2"/>
  <c r="J57" i="2"/>
  <c r="I58" i="2"/>
  <c r="J58" i="2"/>
  <c r="I59" i="2"/>
  <c r="J59" i="2" s="1"/>
  <c r="I60" i="2"/>
  <c r="J60" i="2" s="1"/>
  <c r="I61" i="2"/>
  <c r="J61" i="2"/>
  <c r="I62" i="2"/>
  <c r="J62" i="2"/>
  <c r="I63" i="2"/>
  <c r="J63" i="2" s="1"/>
  <c r="B72" i="1"/>
  <c r="F58" i="2" s="1"/>
  <c r="D10" i="2"/>
  <c r="O39" i="4"/>
  <c r="B58" i="2" l="1"/>
  <c r="G39" i="4"/>
  <c r="F15" i="2"/>
  <c r="O21" i="4"/>
  <c r="D8" i="2"/>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 ref="E11" authorId="0" shapeId="0">
      <text>
        <r>
          <rPr>
            <b/>
            <sz val="9"/>
            <color indexed="81"/>
            <rFont val="Tahoma"/>
            <family val="2"/>
          </rPr>
          <t xml:space="preserve">PERFORMANCE STANDARDS FOR LISTENING SKILLS
LEVEL 1: • Hardly recognises and reproduces limited target language phonemes.   
                • Hardly understands very simple questions, instructions and main ideas of the texts  
                   even with a lot of support from the teacher.
LEVEL 2: • Recognises and reproduces some limited target language phonemes with a lot of    
                   support from the teacher.
                • Understands a few very simple questions,  instructions and main ideas of the texts  
                   with a lot of support from the teacher.     
LEVEL 3: • Recognises and reproduces limited target language phonemes with support from 
                   the teacher.
                • Understands very simple questions, instructions, main ideas and supporting 
                   details of the texts with support from the teacher.
                • Predicts words using knowledge of a topic with support from the teacher.
LEVEL 4: • Recognises and reproduces limited target language phonemes with minimal 
                  support  from the teacher.
                • Understands very simple questions, instructions, main ideas and supporting details 
                  of the texts with minimal support from the teacher.
                • Predicts words using knowledge of a topic.
LEVEL 5: • Recognises and reproduces target language phonemes appropriately.
                • Understands simple questions, instructions, main ideas and supporting details of 
                   the texts without hesitation.
                • Displays increasing confidence and self-reliance in predicting words using 
                   knowledge of a topic.
LEVEL 6: • Recognises and reproduces target language phonemes appropriately and 
                   independently.
               • Understands simple questions, instructions, main ideas and supporting details of the
                  texts promptly and independently.
               • Predicts words using knowledge of a topic confidently and independently.
</t>
        </r>
      </text>
    </comment>
    <comment ref="F11" authorId="0" shapeId="0">
      <text>
        <r>
          <rPr>
            <b/>
            <sz val="9"/>
            <color indexed="81"/>
            <rFont val="Tahoma"/>
            <family val="2"/>
          </rPr>
          <t xml:space="preserve">PERFORMANCE STANDARDS FOR SPEAKING SKILLS
LEVEL 1:  • Hardly produces meaningful words and fixed phrases even with a lot of support from the teacher.
                 • Hardly asks and answers straightforward questions using one word or a fixed phrase even 
                    with a lot of support from the teacher.
LEVEL 2:  • Produces a few meaningful words and fixed phrases with a lot of support from the teacher.
                 • Asks and answers a few straightforward questions using one word or a fixed phrase 
                    with a lot of support from the teacher.
LEVEL 3:  • Produces and comprehends words and fixed phrases on very familiar topics 
                  with some support from the teacher.
                • Asks and answers straightforward questions using one word or a fixed phrase with some support
                  from the teacher.
                • Introduces self, describes objects and participates in simple interactions on familiar topics 
                   using fixed phrases.
LEVEL 4:   • Produces and comprehends words and fixed phrases on very familiar topics with minimal support 
                   from the teacher.
                 • Asks and answers straightforward questions using one word or a fixed phrase with minimal support 
                   from the teacher.
                 • Expresses self, describes objects and participates in simple conversations on familiar topics
                    using fixed phrases.
LEVEL 5:   • Produces and comprehends words and fixed phrases on very familiar topics confidently.
                 • Asks and answers straightforward questions using one word or a fixed phrase 
                    with increasing confidence and self-reliance.
                 • Expresses self, describes objects and participates in conversations on familiar topics 
                    using fixed  phrases with an increasing display of confidence.
LEVEL 6:   • Produces and comprehends words and fixed phrases on very familiar topics confidently and 
                    independently.
                 • Asks and answers straightforward questions using fixed phrases with ease and great confidence.
                 • Initiates, expresses self, describes objects and participates in conversations on familiar topics 
                    using fixed phrases independently.
                 • Displays exemplary model of language use to others. </t>
        </r>
        <r>
          <rPr>
            <sz val="9"/>
            <color indexed="81"/>
            <rFont val="Tahoma"/>
            <family val="2"/>
          </rPr>
          <t xml:space="preserve">
</t>
        </r>
      </text>
    </comment>
    <comment ref="G11" authorId="0" shapeId="0">
      <text>
        <r>
          <rPr>
            <b/>
            <sz val="9"/>
            <color indexed="81"/>
            <rFont val="Tahoma"/>
            <family val="2"/>
          </rPr>
          <t xml:space="preserve">PERFORMANCE STANDARDS FOR READING SKILLS
LEVEL 1:   • Hardly identifies and recognises shapes of the letters in the alphabet even 
                     with a lot of support from the teacher.
                  • Hardly blends and segments phonemes (CVC, CCVC) even with a lot of support 
                     from the teacher. 
LEVEL 2:   • Identifies and recognises most shapes of the letters in the alphabet with a lot of support 
                     from the teacher.
                 • Blends and segments a few phonemes (CVC, CCVC) with a lot of support from the teacher.
                 • Hardly understands main ideas of very simple phrases and sentences after repeated readings.
LEVEL 3:  • Identifies and recognises all shapes of the letters in the alphabet.
                 • Blends and segments phonemes (CVC, CCVC) with support from the teacher.
                 • Understands main ideas, specific information and details of very simple phrases and sentences.
                 • Uses  picture dictionary to categorise words with support from the teacher.
LEVEL 4:   • Blends and segments phonemes (CVC, CCVC) without hesitation.
                  • Understands main ideas, specific information and details of very simple phrases
                   and sentences appropriately.
                  • Uses picture dictionary to categorise words with minimal support from the teacher.
LEVEL 5:   • Uses phonics to read words and identify word families confidently.
                  • Understands main ideas, specific information and details of very simple phrases 
                   and sentences confidently.
                 • Uses picture dictionary to categorise words confidently.
LEVEL 6:    • Uses phonics to read words and identify word families independently.
                   • Understands main ideas, specific information and details of 
                    simple sentences independently.
                   • Uses picture dictionary to categorise words independently.
</t>
        </r>
      </text>
    </comment>
    <comment ref="H11" authorId="0" shapeId="0">
      <text>
        <r>
          <rPr>
            <b/>
            <sz val="9"/>
            <color indexed="81"/>
            <rFont val="Tahoma"/>
            <family val="2"/>
          </rPr>
          <t xml:space="preserve">PERFORMANCE STANDARDS FOR WRITING SKILLS
LEVEL 1:     • Hardly displays early writing skills to form letters as demonstrated by the teacher.
                    • Hardly uses fixed phrases to communicate with appropriate language form and style 
                        even with a lot of support from the teacher.
LEVEL 2:    • Displays early writing skills to form letters as demonstrated by the teacher 
                      with some legibility.
                   • Uses  fixed phrases to communicate with appropriate language form and style
                       with a lot of support from the teacher.
LEVEL 3:   • Displays early writing skills appropriately.
                 • Writes comprehensible words and phrases with correct punctuation and spelling 
                    supported by the teacher.
                 • Organises  words by using ‘and’ to communicate with appropriate language form 
                     and style with some support from the teacher.
LEVEL 4:    • Writes comprehensible words and phrases with correct punctuation and spelling
                       with minimal support by the teacher.
                  • Organises  words by using ‘and’ to communicate with appropriate language form 
                     and style with minimal support from the teacher.
LEVEL 5:   • Writes comprehensible words and phrases with correct punctuation 
                     and spelling confidently.
                 • Organises  words by using ‘and’ to communicate with appropriate language form 
                    and style without hesitation.
LEVEL 6:    • Writes comprehensible words and phrases with correct punctuation 
                      and spelling independently.
                   • Organises words by using ‘and’ to communicate with appropriate language form 
                      and style independently.
                   • Displays exemplary model of language use to others. 
</t>
        </r>
      </text>
    </comment>
  </commentList>
</comments>
</file>

<file path=xl/sharedStrings.xml><?xml version="1.0" encoding="utf-8"?>
<sst xmlns="http://schemas.openxmlformats.org/spreadsheetml/2006/main" count="264" uniqueCount="126">
  <si>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</si>
  <si>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</si>
  <si>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</si>
  <si>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</si>
  <si>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</si>
  <si>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</si>
  <si>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</si>
  <si>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</si>
  <si>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</si>
  <si>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</si>
  <si>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</si>
  <si>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</si>
  <si>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</si>
  <si>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</si>
  <si>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</si>
  <si>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</si>
  <si>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</si>
  <si>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</si>
  <si>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</si>
  <si>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</si>
  <si>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</si>
  <si>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</si>
  <si>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</si>
  <si>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</si>
  <si>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</si>
  <si>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</si>
  <si>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</si>
  <si>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t>
  </si>
  <si>
    <t>GURU MATA PELAJARAN</t>
  </si>
  <si>
    <t>DATA PERNYATAAN STANDARD PRESTASI</t>
  </si>
  <si>
    <t>TP 1</t>
  </si>
  <si>
    <t>TP 2</t>
  </si>
  <si>
    <t xml:space="preserve"> TP 3</t>
  </si>
  <si>
    <t>TP 4</t>
  </si>
  <si>
    <t>TP  5</t>
  </si>
  <si>
    <t>TP 6</t>
  </si>
  <si>
    <t>BIL. MURID</t>
  </si>
  <si>
    <t>JUMLAH</t>
  </si>
  <si>
    <t>MURID</t>
  </si>
  <si>
    <t>KESELURUHAN</t>
  </si>
  <si>
    <t>GURU BESAR</t>
  </si>
  <si>
    <t>EN. TAN KAR HOCK</t>
  </si>
  <si>
    <t>AHMAD BIN SULAIMAN</t>
  </si>
  <si>
    <t>SITI ROKIAH BINTI ALI</t>
  </si>
  <si>
    <t>MOHD RAMLI BIN SHUKRI</t>
  </si>
  <si>
    <t>NORAINI BINTI KASIM</t>
  </si>
  <si>
    <t>ALIAS BIN OMAR</t>
  </si>
  <si>
    <t>ABDUL HAKIM BIN KAMARUZAMAN</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</si>
  <si>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</si>
  <si>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</si>
  <si>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</si>
  <si>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</si>
  <si>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</si>
  <si>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</si>
  <si>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</si>
  <si>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</si>
  <si>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</si>
  <si>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</si>
  <si>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</si>
  <si>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</si>
  <si>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</si>
  <si>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</si>
  <si>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</si>
  <si>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</si>
  <si>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</si>
  <si>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</si>
  <si>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</si>
  <si>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</si>
  <si>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</si>
  <si>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</si>
  <si>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</si>
  <si>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</si>
  <si>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 xml:space="preserve">TAHAP PENGUASAAN BAGI SETIAP BIDANG </t>
  </si>
  <si>
    <t>Pentaksiran Pertengahan Tahun</t>
  </si>
  <si>
    <t>Sekolah:</t>
  </si>
  <si>
    <t>Guru Mata Pelajaran:</t>
  </si>
  <si>
    <t>MENDENGAR (LISTENING)</t>
  </si>
  <si>
    <t>BERTUTUR (SPEAKING)</t>
  </si>
  <si>
    <t>MEMBACA (READING)</t>
  </si>
  <si>
    <t>Templat pelaporan ini terdiri daripada 4  lajur yang dibina berdasarkan konstruk  kemahiran.</t>
  </si>
  <si>
    <t>Pelaporan bagi kemahiran yang berkaitan akan dilakukan pada pertengahan tahun dan akhir tahun.</t>
  </si>
  <si>
    <r>
      <t xml:space="preserve">Tahap Penguasaan diberikan berdasarkan setiap rubrik mengikut konstruk kemahiran </t>
    </r>
    <r>
      <rPr>
        <sz val="11"/>
        <color indexed="8"/>
        <rFont val="Calibri"/>
        <family val="2"/>
      </rPr>
      <t xml:space="preserve">tersebut seperti di halaman </t>
    </r>
    <r>
      <rPr>
        <b/>
        <sz val="11"/>
        <color indexed="8"/>
        <rFont val="Calibri"/>
        <family val="2"/>
      </rPr>
      <t>Data Peryataan Tahap Penguasaan.</t>
    </r>
  </si>
  <si>
    <t>BAHASA INGGERIS</t>
  </si>
  <si>
    <t>PENENTUAN TAHAP PENGUASAAN</t>
  </si>
  <si>
    <t>SK BUKIT CAHAYA MURNI</t>
  </si>
  <si>
    <t>SEREMBAN</t>
  </si>
  <si>
    <t>NEGERI SEMBILAN</t>
  </si>
  <si>
    <t>CIK ALYA KHALISAH BT HADI</t>
  </si>
  <si>
    <t>MENULIS (WRITING)</t>
  </si>
  <si>
    <t>Pupil hardly achieves the curriculum target even with a lot of support.</t>
  </si>
  <si>
    <t>Pupil is on track to achieve the curriculum target.</t>
  </si>
  <si>
    <t>Pupil achieves expectations for the curriculum target.</t>
  </si>
  <si>
    <t xml:space="preserve">Pupil works towards exceeding expectations for the curriculum target. </t>
  </si>
  <si>
    <t>Pupil is on track to exceed expectations of the curriculum target.</t>
  </si>
  <si>
    <t>Pupil exceeds expectations of the curriculum target.</t>
  </si>
  <si>
    <t>ULASAN TAMBAHAN (Jika ada) :</t>
  </si>
  <si>
    <t>Pentaksiran Bilik Darjah (PBD) adalah sebahagian daripada komponen dalam Pentaksiran Berasaskan Sekolah (PBS). Pelaksanaannya telah bermula sejak tahun 2011 berdasarkan Surat Siaran Lembaga Peperiksaan Bil. 3 Tahun 2011. PBD sebelum ini dikenali sebagai Pentaksiran Sekolah (PS) di mana ia dilaksanaan secara formatif dan sumatif dengan pelbagai pendekatan serta kaedah bagi mengenal pasti perkembangan pembelajaran murid secara keseluruhan.</t>
  </si>
  <si>
    <r>
      <t xml:space="preserve">Guru hendaklah melengkapkan maklumat asas pada templat ini di halaman </t>
    </r>
    <r>
      <rPr>
        <b/>
        <i/>
        <sz val="11"/>
        <color indexed="8"/>
        <rFont val="Calibri"/>
        <family val="2"/>
      </rPr>
      <t>REKOD PRESTASI MURID</t>
    </r>
    <r>
      <rPr>
        <sz val="11"/>
        <color indexed="8"/>
        <rFont val="Calibri"/>
        <family val="2"/>
      </rPr>
      <t>.</t>
    </r>
  </si>
  <si>
    <r>
      <t xml:space="preserve">Tahap Penguasaan murid bagi setiap komponen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</si>
  <si>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Pentaksiran perlu dilakukan sepanjang masa dan tahap penguasaan murid dipantau secara berterusan. Tahap penguasaan ini boleh dicatat dalam buku rekod, atau lain-lain tempat catatan; tetapi untuk tujuan pelaporan kepada ibu bapa, ia boleh direkod pada templat yang dibekalkan ini dan dilaporkan dua kali setahun iaitu pada pertengahan tahun dan akhir tahun.</t>
  </si>
  <si>
    <t>Guru hendaklah memilih opsyen di sebelah kanan bahagian atas halaman Rekod Prestasi Murid untuk  membuat pelaporan di dalam templat ini.</t>
  </si>
  <si>
    <t xml:space="preserve">• Hardly recognises and reproduces some target language phonemes.
• Hardly understands simple questions, instructions and main ideas of the texts even with a lot of support from the teacher.
</t>
  </si>
  <si>
    <t xml:space="preserve">• Recognises and reproduces some target language phonemes with a lot of support from the teacher.
• Understands a few simple questions, instructions and main ideas of the texts with a lot of support from the teacher.
</t>
  </si>
  <si>
    <t xml:space="preserve">• Recognises and reproduces target language phonemes with support from the teacher.
• Understands simple questions, instructions, main ideas and supporting details of the texts with support from the teacher.
• Understands messages using visual clues with support from the teacher.
</t>
  </si>
  <si>
    <t xml:space="preserve">• Recognises and reproduces target language phonemes with minimal support from the teacher.
• Understands simple questions, instructions, main ideas and supporting details of the texts with minimal support from the teacher.
• Understands messages using visual clues with minimal support from the teacher.
</t>
  </si>
  <si>
    <t xml:space="preserve">• Recognises and reproduces target language phonemes appropriately.
• Understands simple questions, instructions, main ideas and supporting details of the texts without hesitation.
• Understands messages using visual clues promptly.
</t>
  </si>
  <si>
    <t xml:space="preserve">• Recognises and reproduces target language phonemes appropriately and independently.
• Understands simple questions, instructions, main ideas and supporting details of the texts independently.
• Understands messages using visual clues independently.
</t>
  </si>
  <si>
    <t xml:space="preserve">• Hardly produces simple information even with a lot of support from the teacher.
• Hardly asks and answers straightforward questions using fixed phrases even with a lot of support from the teacher.
</t>
  </si>
  <si>
    <t xml:space="preserve">• Produces a few simple information with a lot of support from the teacher.
• Asks and answers a few straightforward questions using fixed phrases with a lot of support from the teacher.
</t>
  </si>
  <si>
    <t xml:space="preserve">• Produces and comprehends simple information on very familiar topics with support from the teacher.
• Asks and answers straightforward questions using fixed phrases with support from the teacher.
• Participates and manages simple interactions on familiar topics using words, phrases and non-verbal responses with support from the teacher. 
</t>
  </si>
  <si>
    <t xml:space="preserve">• Produces and comprehends simple information on very familiar topics with minimal support from the teacher.
• Asks and answers straightforward questions using fixed phrases with minimal support from the teacher.
• Participates and manages simple interactions on familiar topics using words, phrases and non-verbal responses with minimal support from the teacher. 
</t>
  </si>
  <si>
    <t xml:space="preserve">• Produces and comprehends simple information on very familiar topics confidently.
• Asks and answers straightforward questions using fixed phrases with increasing confidence and self-reliance.
• Participates and manages simple interactions on familiar topics using words, phrases and non-verbal responses confidently. 
</t>
  </si>
  <si>
    <t xml:space="preserve">• Produces and comprehends simple information on very familiar topics confidently and independently.
• Asks and answers straightforward questions using fixed phrases with ease and great confidence.
• Participates and manages simple interactions on familiar topics using words, phrases and non-verbal responses independently.
• Displays exemplary model of language use to others. 
</t>
  </si>
  <si>
    <t xml:space="preserve">• Hardly identifies, recognises and names the letters of the alphabet even with a lot of support from the teacher.
• Hardly blends and segments words (CVC, CCVC, CVCV, CCV) even with a lot of support from the teacher. 
</t>
  </si>
  <si>
    <t xml:space="preserve">• Identifies, recognises and names the letters of the alphabet with a lot of support from the teacher.
• Blends and segments a few words (CVC, CCVC, CVCV, CCV) with a lot of support from the teacher.
• Hardly understands main ideas of simple sentences even after repeated readings.
</t>
  </si>
  <si>
    <t xml:space="preserve">• Identifies, recognises and names the letters of the alphabet with minimal support from the teacher.
• Blends and segments words (CVC, CCVC, CVCV, CCV) with support from the teacher.
• Understands main ideas, specific information and details of simple sentences.
• Uses picture dictionary and appropriate word attack skills to understand specific meaning with support from the teacher.
</t>
  </si>
  <si>
    <t xml:space="preserve">• Blends and segments words (CVC, CCVC, CVCV, CCV) without hesitation.
• Understands main ideas, specific information and details of simple sentences appropriately.
• Uses picture dictionary and appropriate word attack skills to understand specific meaning with minimal support from the teacher.
</t>
  </si>
  <si>
    <t xml:space="preserve">• Uses phonics to read words and identify word families confidently.
• Understands main ideas, specific information and details of simple sentences confidently.
• Uses picture dictionary and appropriate word attack skills to understand specific meaning confidently.
</t>
  </si>
  <si>
    <t xml:space="preserve">• Reads simple sentences independently.
• Understands main ideas, specific information and details of simple sentences independently.
• Uses appropriate word attack skills and monolingual dictionary to understand specific meaning independently.
</t>
  </si>
  <si>
    <t xml:space="preserve">• Hardly writes simple sentences by using appropriate language form and style even with a lot of support from the teacher.
• Hardly organises basic information even with a lot of support from the teacher.
</t>
  </si>
  <si>
    <t xml:space="preserve">• Writes simple sentences by using appropriate language form and style with a lot of support from the teacher.
• Organises basic information with a lot of support from the teacher.
</t>
  </si>
  <si>
    <t xml:space="preserve">• Writes simple sentences by using appropriate language form and style with support from the teacher.
• Organises basic information using correct punctuation and spelling with support from the teacher.
</t>
  </si>
  <si>
    <t xml:space="preserve">• Writes simple sentences by using appropriate language form and style with minimal support from the teacher.
• Organises basic information using correct punctuation and spelling with minimal support from the teacher.
</t>
  </si>
  <si>
    <t xml:space="preserve">• Writes simple sentences by using appropriate language form and style confidently.
• Organises basic information using correct punctuation and spelling without hesitation.
</t>
  </si>
  <si>
    <t xml:space="preserve">• Writes simple sentences by using appropriate language form and style independently.
• Organises basic information using correct punctuation and spelling independently.
• Displays exemplary model of language use to others. 
</t>
  </si>
  <si>
    <t>TAHUN 2 MAWAR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</si>
</sst>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47">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2"/>
      <name val="Arial Narrow"/>
      <family val="2"/>
    </font>
    <font>
      <b/>
      <sz val="11"/>
      <color indexed="9"/>
      <name val="Arial"/>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sz val="11"/>
      <name val="Calibri"/>
      <family val="2"/>
    </font>
    <font>
      <b/>
      <sz val="11"/>
      <name val="Calibri"/>
      <family val="2"/>
    </font>
    <font>
      <sz val="11"/>
      <name val="Arial"/>
      <family val="2"/>
    </font>
  </fonts>
  <fills count="15">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227">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8"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7" fillId="2" borderId="0" xfId="0" applyFont="1" applyFill="1" applyBorder="1" applyAlignment="1">
      <alignment vertical="top"/>
    </xf>
    <xf numFmtId="0" fontId="8" fillId="2" borderId="0" xfId="0" applyFont="1" applyFill="1" applyBorder="1" applyAlignment="1">
      <alignment vertical="center"/>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4" fillId="9"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2" borderId="1" xfId="0" applyFont="1" applyFill="1" applyBorder="1" applyAlignment="1" applyProtection="1">
      <alignment horizontal="left" vertical="center" wrapText="1" indent="1"/>
      <protection hidden="1"/>
    </xf>
    <xf numFmtId="0" fontId="23"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3"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4"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4" fillId="0" borderId="0" xfId="0" applyFont="1" applyFill="1" applyBorder="1" applyAlignment="1" applyProtection="1">
      <alignment vertical="center" wrapText="1"/>
      <protection hidden="1"/>
    </xf>
    <xf numFmtId="0" fontId="24" fillId="0" borderId="0" xfId="0" applyFont="1" applyFill="1" applyBorder="1" applyAlignment="1">
      <alignment horizontal="center" vertical="center"/>
    </xf>
    <xf numFmtId="0" fontId="22"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8" borderId="0" xfId="0" applyFont="1" applyFill="1" applyAlignment="1"/>
    <xf numFmtId="0" fontId="1" fillId="8"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6" fillId="4" borderId="0" xfId="0" applyFont="1" applyFill="1" applyAlignment="1"/>
    <xf numFmtId="0" fontId="24" fillId="0" borderId="0" xfId="0" applyFont="1" applyAlignment="1">
      <alignment vertical="center"/>
    </xf>
    <xf numFmtId="0" fontId="24" fillId="0" borderId="0" xfId="0" applyFont="1" applyAlignment="1"/>
    <xf numFmtId="0" fontId="24" fillId="0" borderId="0" xfId="0" applyFont="1" applyAlignment="1">
      <alignment horizontal="center"/>
    </xf>
    <xf numFmtId="0" fontId="26" fillId="5" borderId="0" xfId="0" applyFont="1" applyFill="1" applyAlignment="1"/>
    <xf numFmtId="0" fontId="27" fillId="5" borderId="0" xfId="0" applyFont="1" applyFill="1" applyAlignment="1" applyProtection="1">
      <protection locked="0"/>
    </xf>
    <xf numFmtId="0" fontId="28"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7" fillId="5" borderId="0" xfId="0" applyFont="1" applyFill="1" applyAlignment="1"/>
    <xf numFmtId="0" fontId="24" fillId="2" borderId="0" xfId="0" applyFont="1" applyFill="1" applyAlignment="1"/>
    <xf numFmtId="0" fontId="24"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27" fillId="2" borderId="13" xfId="0" applyFont="1" applyFill="1" applyBorder="1" applyAlignment="1">
      <alignment vertical="center"/>
    </xf>
    <xf numFmtId="0" fontId="7" fillId="2" borderId="2" xfId="0" applyFont="1" applyFill="1" applyBorder="1" applyAlignment="1">
      <alignment vertical="center"/>
    </xf>
    <xf numFmtId="0" fontId="7" fillId="9" borderId="14" xfId="0" applyFont="1" applyFill="1" applyBorder="1" applyAlignment="1">
      <alignment horizontal="center" vertical="center" wrapText="1"/>
    </xf>
    <xf numFmtId="0" fontId="24" fillId="0" borderId="1" xfId="0" applyFont="1" applyBorder="1" applyAlignment="1" applyProtection="1">
      <alignment horizontal="center" vertical="center"/>
      <protection locked="0"/>
    </xf>
    <xf numFmtId="0" fontId="24" fillId="0" borderId="1" xfId="0" applyFont="1" applyBorder="1" applyAlignment="1" applyProtection="1">
      <alignment vertical="center"/>
      <protection locked="0"/>
    </xf>
    <xf numFmtId="164" fontId="24" fillId="0" borderId="1" xfId="0" applyNumberFormat="1" applyFont="1" applyBorder="1" applyAlignment="1" applyProtection="1">
      <alignment horizontal="center" vertical="center"/>
      <protection locked="0"/>
    </xf>
    <xf numFmtId="0" fontId="27" fillId="2" borderId="8" xfId="0" applyFont="1" applyFill="1" applyBorder="1" applyAlignment="1">
      <alignment vertical="center"/>
    </xf>
    <xf numFmtId="0" fontId="7" fillId="2" borderId="12" xfId="0" applyFont="1" applyFill="1" applyBorder="1" applyAlignment="1">
      <alignment vertical="center"/>
    </xf>
    <xf numFmtId="0" fontId="27" fillId="5" borderId="0" xfId="0" applyFont="1" applyFill="1" applyAlignment="1" applyProtection="1">
      <alignment horizontal="center"/>
      <protection locked="0"/>
    </xf>
    <xf numFmtId="0" fontId="27" fillId="5" borderId="0" xfId="0" applyFont="1" applyFill="1" applyAlignment="1">
      <alignment horizontal="center"/>
    </xf>
    <xf numFmtId="0" fontId="7" fillId="2" borderId="10" xfId="0" applyFont="1" applyFill="1" applyBorder="1" applyAlignment="1">
      <alignment vertical="center"/>
    </xf>
    <xf numFmtId="0" fontId="7" fillId="9"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2" fontId="24" fillId="0" borderId="0" xfId="0" applyNumberFormat="1" applyFont="1" applyAlignment="1">
      <alignment vertical="center"/>
    </xf>
    <xf numFmtId="0" fontId="24" fillId="0" borderId="0" xfId="0" applyFont="1" applyBorder="1" applyAlignment="1">
      <alignment vertical="center"/>
    </xf>
    <xf numFmtId="0" fontId="24" fillId="4" borderId="7" xfId="0" applyFont="1" applyFill="1" applyBorder="1" applyAlignment="1"/>
    <xf numFmtId="0" fontId="24" fillId="4" borderId="13" xfId="0" applyFont="1" applyFill="1" applyBorder="1" applyAlignment="1"/>
    <xf numFmtId="0" fontId="24" fillId="4" borderId="13" xfId="0" applyFont="1" applyFill="1" applyBorder="1" applyAlignment="1">
      <alignment horizontal="center"/>
    </xf>
    <xf numFmtId="0" fontId="24" fillId="4" borderId="6" xfId="0" applyFont="1" applyFill="1" applyBorder="1" applyAlignment="1"/>
    <xf numFmtId="0" fontId="24" fillId="4" borderId="0" xfId="0" applyFont="1" applyFill="1" applyBorder="1" applyAlignment="1"/>
    <xf numFmtId="0" fontId="24" fillId="4" borderId="0" xfId="0" applyFont="1" applyFill="1" applyBorder="1" applyAlignment="1">
      <alignment horizontal="center"/>
    </xf>
    <xf numFmtId="0" fontId="24" fillId="4" borderId="0" xfId="0" applyFont="1" applyFill="1" applyBorder="1" applyAlignment="1" applyProtection="1">
      <alignment horizontal="center"/>
      <protection locked="0"/>
    </xf>
    <xf numFmtId="0" fontId="24" fillId="0" borderId="6" xfId="0" applyFont="1" applyBorder="1" applyAlignment="1"/>
    <xf numFmtId="0" fontId="25" fillId="0" borderId="0" xfId="0" applyFont="1" applyFill="1" applyBorder="1" applyAlignment="1" applyProtection="1">
      <protection locked="0"/>
    </xf>
    <xf numFmtId="0" fontId="25" fillId="0" borderId="0" xfId="0" applyFont="1" applyFill="1" applyBorder="1" applyAlignment="1" applyProtection="1">
      <alignment horizontal="center"/>
      <protection locked="0"/>
    </xf>
    <xf numFmtId="0" fontId="24" fillId="4" borderId="0" xfId="0" applyFont="1" applyFill="1" applyBorder="1" applyAlignment="1" applyProtection="1">
      <protection locked="0"/>
    </xf>
    <xf numFmtId="0" fontId="24" fillId="4" borderId="11" xfId="0" applyFont="1" applyFill="1" applyBorder="1" applyAlignment="1"/>
    <xf numFmtId="0" fontId="24" fillId="4" borderId="2" xfId="0" applyFont="1" applyFill="1" applyBorder="1" applyAlignment="1"/>
    <xf numFmtId="0" fontId="24" fillId="4" borderId="2" xfId="0" applyFont="1" applyFill="1" applyBorder="1" applyAlignment="1">
      <alignment horizontal="center"/>
    </xf>
    <xf numFmtId="0" fontId="24" fillId="4" borderId="8" xfId="0" applyFont="1" applyFill="1" applyBorder="1" applyAlignment="1">
      <alignment horizontal="center"/>
    </xf>
    <xf numFmtId="0" fontId="24" fillId="0" borderId="0" xfId="0" applyFont="1" applyBorder="1" applyAlignment="1"/>
    <xf numFmtId="0" fontId="24" fillId="4" borderId="10" xfId="0" applyFont="1" applyFill="1" applyBorder="1" applyAlignment="1">
      <alignment horizontal="center"/>
    </xf>
    <xf numFmtId="0" fontId="24" fillId="4" borderId="12" xfId="0" applyFont="1" applyFill="1" applyBorder="1" applyAlignment="1">
      <alignment horizontal="center"/>
    </xf>
    <xf numFmtId="0" fontId="6" fillId="11" borderId="0" xfId="0" applyFont="1" applyFill="1" applyBorder="1" applyAlignment="1">
      <alignment horizontal="left"/>
    </xf>
    <xf numFmtId="0" fontId="8" fillId="11" borderId="0" xfId="0" applyFont="1" applyFill="1" applyBorder="1" applyAlignment="1"/>
    <xf numFmtId="0" fontId="5" fillId="11" borderId="0" xfId="0" applyFont="1" applyFill="1" applyBorder="1" applyAlignment="1">
      <alignment horizontal="center"/>
    </xf>
    <xf numFmtId="0" fontId="30" fillId="7" borderId="1" xfId="0" applyFont="1" applyFill="1" applyBorder="1" applyAlignment="1">
      <alignment horizontal="left" vertical="center" wrapText="1"/>
    </xf>
    <xf numFmtId="0" fontId="7" fillId="2" borderId="0" xfId="0" applyFont="1" applyFill="1" applyAlignment="1" applyProtection="1">
      <alignment vertical="center"/>
      <protection locked="0"/>
    </xf>
    <xf numFmtId="0" fontId="29" fillId="2" borderId="0" xfId="0" applyFont="1" applyFill="1" applyAlignment="1" applyProtection="1">
      <alignment vertical="center"/>
      <protection locked="0"/>
    </xf>
    <xf numFmtId="166" fontId="22" fillId="5" borderId="0" xfId="0" applyNumberFormat="1" applyFont="1" applyFill="1" applyBorder="1" applyAlignment="1" applyProtection="1">
      <alignment horizontal="left" vertical="center"/>
      <protection locked="0"/>
    </xf>
    <xf numFmtId="165" fontId="8" fillId="4" borderId="4" xfId="0" applyNumberFormat="1" applyFont="1" applyFill="1" applyBorder="1" applyAlignment="1">
      <alignment horizontal="left"/>
    </xf>
    <xf numFmtId="0" fontId="33" fillId="0" borderId="0" xfId="0" applyFont="1" applyAlignment="1"/>
    <xf numFmtId="0" fontId="34" fillId="0" borderId="0" xfId="0" applyFont="1" applyAlignment="1"/>
    <xf numFmtId="0" fontId="0" fillId="12" borderId="0" xfId="0" applyFill="1" applyAlignment="1"/>
    <xf numFmtId="0" fontId="35" fillId="13" borderId="0" xfId="0" applyFont="1" applyFill="1" applyAlignment="1"/>
    <xf numFmtId="0" fontId="32" fillId="13" borderId="0" xfId="0" applyFont="1" applyFill="1" applyAlignment="1"/>
    <xf numFmtId="0" fontId="37" fillId="14" borderId="0" xfId="0" applyFont="1" applyFill="1" applyAlignment="1"/>
    <xf numFmtId="0" fontId="36" fillId="14" borderId="0" xfId="0" applyFont="1" applyFill="1" applyAlignment="1">
      <alignment vertical="center"/>
    </xf>
    <xf numFmtId="0" fontId="0" fillId="0" borderId="0" xfId="0" applyFill="1" applyBorder="1" applyAlignment="1"/>
    <xf numFmtId="0" fontId="0" fillId="0" borderId="0" xfId="0" applyBorder="1" applyAlignment="1"/>
    <xf numFmtId="0" fontId="34" fillId="12" borderId="0" xfId="0" applyFont="1" applyFill="1" applyAlignment="1"/>
    <xf numFmtId="0" fontId="0" fillId="12" borderId="0" xfId="0" applyFill="1" applyBorder="1" applyAlignment="1"/>
    <xf numFmtId="0" fontId="34" fillId="12" borderId="0" xfId="0" applyFont="1" applyFill="1" applyAlignment="1">
      <alignment horizontal="center"/>
    </xf>
    <xf numFmtId="0" fontId="34" fillId="12" borderId="0" xfId="0" applyFont="1" applyFill="1" applyBorder="1" applyAlignment="1"/>
    <xf numFmtId="0" fontId="24" fillId="4" borderId="0" xfId="0" applyFont="1" applyFill="1" applyBorder="1" applyAlignment="1" applyProtection="1"/>
    <xf numFmtId="0" fontId="24" fillId="0" borderId="0" xfId="0" applyFont="1" applyAlignment="1" applyProtection="1">
      <alignment vertical="center"/>
      <protection locked="0"/>
    </xf>
    <xf numFmtId="0" fontId="40" fillId="2" borderId="0" xfId="0" applyFont="1" applyFill="1" applyAlignment="1">
      <alignment horizontal="left" vertical="center"/>
    </xf>
    <xf numFmtId="0" fontId="5" fillId="2" borderId="0" xfId="0" applyFont="1" applyFill="1" applyAlignment="1">
      <alignment horizontal="right" vertical="center"/>
    </xf>
    <xf numFmtId="0" fontId="0" fillId="0" borderId="0" xfId="0" applyAlignment="1">
      <alignment horizontal="center" vertical="center"/>
    </xf>
    <xf numFmtId="0" fontId="0" fillId="0" borderId="0" xfId="0" applyAlignment="1">
      <alignment vertical="top" wrapText="1"/>
    </xf>
    <xf numFmtId="0" fontId="2" fillId="5" borderId="0" xfId="0" applyFont="1" applyFill="1" applyAlignment="1">
      <alignment vertical="center"/>
    </xf>
    <xf numFmtId="0" fontId="24" fillId="5" borderId="0" xfId="0" applyFont="1" applyFill="1" applyAlignment="1">
      <alignment horizontal="right" vertical="center"/>
    </xf>
    <xf numFmtId="0" fontId="24" fillId="5" borderId="0" xfId="0" applyFont="1" applyFill="1" applyAlignment="1">
      <alignment horizontal="left" vertical="center"/>
    </xf>
    <xf numFmtId="0" fontId="7" fillId="9" borderId="12" xfId="0" applyFont="1" applyFill="1" applyBorder="1" applyAlignment="1">
      <alignment horizontal="center" vertical="center" wrapText="1"/>
    </xf>
    <xf numFmtId="0" fontId="0" fillId="0" borderId="0" xfId="0" applyAlignment="1">
      <alignment vertical="top"/>
    </xf>
    <xf numFmtId="0" fontId="45" fillId="13" borderId="0" xfId="0" applyFont="1" applyFill="1" applyAlignment="1">
      <alignment horizontal="right" vertical="center"/>
    </xf>
    <xf numFmtId="0" fontId="24" fillId="2" borderId="0" xfId="0" applyFont="1" applyFill="1" applyAlignment="1">
      <alignment horizontal="left" vertical="center" indent="1"/>
    </xf>
    <xf numFmtId="0" fontId="46" fillId="0" borderId="1" xfId="0" applyFont="1" applyBorder="1" applyAlignment="1">
      <alignment horizontal="left" vertical="center" wrapText="1" indent="1"/>
    </xf>
    <xf numFmtId="0" fontId="46" fillId="0" borderId="1" xfId="0" applyFont="1" applyBorder="1" applyAlignment="1">
      <alignment horizontal="left" vertical="top" wrapText="1" indent="1"/>
    </xf>
    <xf numFmtId="0" fontId="14" fillId="0" borderId="1" xfId="0" applyFont="1" applyBorder="1" applyAlignment="1">
      <alignment horizontal="left" vertical="top" wrapText="1" indent="1"/>
    </xf>
    <xf numFmtId="0" fontId="31" fillId="0" borderId="0" xfId="0" applyFont="1" applyBorder="1" applyAlignment="1" applyProtection="1">
      <alignment horizontal="center"/>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33" fillId="0" borderId="0" xfId="0" applyFont="1" applyAlignment="1">
      <alignment horizontal="center" vertical="top"/>
    </xf>
    <xf numFmtId="0" fontId="33" fillId="0" borderId="0" xfId="0" applyFont="1" applyAlignment="1">
      <alignment horizontal="justify" vertical="justify" wrapText="1"/>
    </xf>
    <xf numFmtId="0" fontId="44" fillId="0" borderId="0" xfId="0" applyFont="1" applyAlignment="1">
      <alignment horizontal="left" vertical="top" wrapText="1"/>
    </xf>
    <xf numFmtId="0" fontId="33" fillId="0" borderId="0" xfId="0" applyFont="1" applyAlignment="1">
      <alignment horizontal="justify" vertical="top" wrapText="1"/>
    </xf>
    <xf numFmtId="0" fontId="44" fillId="0" borderId="0" xfId="0" applyFont="1" applyAlignment="1">
      <alignment horizontal="justify" vertical="top" wrapText="1"/>
    </xf>
    <xf numFmtId="0" fontId="44" fillId="0" borderId="0" xfId="0" applyFont="1" applyAlignment="1">
      <alignment horizontal="justify" vertical="justify" wrapText="1"/>
    </xf>
    <xf numFmtId="0" fontId="12" fillId="10" borderId="3"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24" fillId="4" borderId="13" xfId="0" applyFont="1" applyFill="1" applyBorder="1" applyAlignment="1">
      <alignment horizontal="center"/>
    </xf>
    <xf numFmtId="0" fontId="24" fillId="4" borderId="0" xfId="0" applyFont="1" applyFill="1" applyBorder="1" applyAlignment="1" applyProtection="1">
      <alignment horizontal="center"/>
      <protection locked="0"/>
    </xf>
    <xf numFmtId="0" fontId="27" fillId="10" borderId="1" xfId="0" applyFont="1" applyFill="1" applyBorder="1" applyAlignment="1">
      <alignment horizontal="center" vertical="center"/>
    </xf>
    <xf numFmtId="0" fontId="27" fillId="10" borderId="1" xfId="0" applyFont="1" applyFill="1" applyBorder="1" applyAlignment="1">
      <alignment horizontal="center" vertical="center" wrapText="1"/>
    </xf>
    <xf numFmtId="0" fontId="27" fillId="10" borderId="4"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5" borderId="7" xfId="0" applyFont="1" applyFill="1" applyBorder="1" applyAlignment="1">
      <alignment horizontal="left"/>
    </xf>
    <xf numFmtId="0" fontId="8" fillId="5" borderId="13" xfId="0" applyFont="1" applyFill="1" applyBorder="1" applyAlignment="1">
      <alignment horizontal="left"/>
    </xf>
    <xf numFmtId="0" fontId="25" fillId="0" borderId="9" xfId="0" applyFont="1" applyFill="1" applyBorder="1" applyAlignment="1" applyProtection="1">
      <alignment horizontal="center" vertical="center"/>
      <protection locked="0"/>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1" xfId="0" applyFont="1" applyFill="1" applyBorder="1" applyAlignment="1">
      <alignment horizontal="left"/>
    </xf>
    <xf numFmtId="0" fontId="8" fillId="5" borderId="2" xfId="0" applyFont="1" applyFill="1" applyBorder="1" applyAlignment="1">
      <alignment horizontal="left"/>
    </xf>
    <xf numFmtId="0" fontId="7" fillId="2" borderId="0" xfId="0" applyFont="1" applyFill="1" applyBorder="1" applyAlignment="1">
      <alignment horizontal="left"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5" fillId="0" borderId="2" xfId="0" applyFont="1" applyFill="1" applyBorder="1" applyAlignment="1" applyProtection="1">
      <alignment horizontal="left" vertical="center"/>
      <protection locked="0"/>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24" fillId="0" borderId="0" xfId="0" applyFont="1" applyFill="1" applyBorder="1" applyAlignment="1">
      <alignment horizontal="right" vertical="center" wrapText="1"/>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8" borderId="0" xfId="0" applyFont="1" applyFill="1" applyAlignment="1">
      <alignment horizontal="center" vertical="center"/>
    </xf>
    <xf numFmtId="0" fontId="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PELAPORAN'!$K$8:$P$8</c:f>
              <c:numCache>
                <c:formatCode>General</c:formatCode>
                <c:ptCount val="6"/>
                <c:pt idx="0">
                  <c:v>0</c:v>
                </c:pt>
                <c:pt idx="1">
                  <c:v>2</c:v>
                </c:pt>
                <c:pt idx="2">
                  <c:v>2</c:v>
                </c:pt>
                <c:pt idx="3">
                  <c:v>0</c:v>
                </c:pt>
                <c:pt idx="4">
                  <c:v>1</c:v>
                </c:pt>
                <c:pt idx="5">
                  <c:v>25</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91547264"/>
        <c:axId val="191548800"/>
      </c:barChart>
      <c:catAx>
        <c:axId val="19154726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548800"/>
        <c:crosses val="autoZero"/>
        <c:auto val="1"/>
        <c:lblAlgn val="ctr"/>
        <c:lblOffset val="100"/>
        <c:tickLblSkip val="1"/>
        <c:tickMarkSkip val="1"/>
        <c:noMultiLvlLbl val="0"/>
      </c:catAx>
      <c:valAx>
        <c:axId val="1915488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54726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PELAPORAN'!$C$8:$H$8</c:f>
              <c:numCache>
                <c:formatCode>General</c:formatCode>
                <c:ptCount val="6"/>
                <c:pt idx="0">
                  <c:v>1</c:v>
                </c:pt>
                <c:pt idx="1">
                  <c:v>1</c:v>
                </c:pt>
                <c:pt idx="2">
                  <c:v>1</c:v>
                </c:pt>
                <c:pt idx="3">
                  <c:v>1</c:v>
                </c:pt>
                <c:pt idx="4">
                  <c:v>1</c:v>
                </c:pt>
                <c:pt idx="5">
                  <c:v>25</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91630720"/>
        <c:axId val="191644800"/>
      </c:barChart>
      <c:catAx>
        <c:axId val="19163072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644800"/>
        <c:crosses val="autoZero"/>
        <c:auto val="1"/>
        <c:lblAlgn val="ctr"/>
        <c:lblOffset val="100"/>
        <c:tickLblSkip val="1"/>
        <c:tickMarkSkip val="1"/>
        <c:noMultiLvlLbl val="0"/>
      </c:catAx>
      <c:valAx>
        <c:axId val="1916448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63072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PELAPORAN'!$K$26:$P$26</c:f>
              <c:numCache>
                <c:formatCode>General</c:formatCode>
                <c:ptCount val="6"/>
                <c:pt idx="0">
                  <c:v>0</c:v>
                </c:pt>
                <c:pt idx="1">
                  <c:v>0</c:v>
                </c:pt>
                <c:pt idx="2">
                  <c:v>0</c:v>
                </c:pt>
                <c:pt idx="3">
                  <c:v>30</c:v>
                </c:pt>
                <c:pt idx="4">
                  <c:v>0</c:v>
                </c:pt>
                <c:pt idx="5">
                  <c:v>0</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91673472"/>
        <c:axId val="191675008"/>
      </c:barChart>
      <c:catAx>
        <c:axId val="19167347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675008"/>
        <c:crosses val="autoZero"/>
        <c:auto val="1"/>
        <c:lblAlgn val="ctr"/>
        <c:lblOffset val="100"/>
        <c:tickLblSkip val="1"/>
        <c:tickMarkSkip val="1"/>
        <c:noMultiLvlLbl val="0"/>
      </c:catAx>
      <c:valAx>
        <c:axId val="1916750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67347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PELAPORAN'!$C$26:$H$26</c:f>
              <c:numCache>
                <c:formatCode>General</c:formatCode>
                <c:ptCount val="6"/>
                <c:pt idx="0">
                  <c:v>0</c:v>
                </c:pt>
                <c:pt idx="1">
                  <c:v>2</c:v>
                </c:pt>
                <c:pt idx="2">
                  <c:v>3</c:v>
                </c:pt>
                <c:pt idx="3">
                  <c:v>0</c:v>
                </c:pt>
                <c:pt idx="4">
                  <c:v>25</c:v>
                </c:pt>
                <c:pt idx="5">
                  <c:v>0</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91302272"/>
        <c:axId val="191304064"/>
      </c:barChart>
      <c:catAx>
        <c:axId val="19130227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304064"/>
        <c:crosses val="autoZero"/>
        <c:auto val="1"/>
        <c:lblAlgn val="ctr"/>
        <c:lblOffset val="100"/>
        <c:tickLblSkip val="1"/>
        <c:tickMarkSkip val="1"/>
        <c:noMultiLvlLbl val="0"/>
      </c:catAx>
      <c:valAx>
        <c:axId val="1913040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30227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PELAPORAN'!$B$44</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PELAPORAN'!$C$44:$H$44</c:f>
              <c:numCache>
                <c:formatCode>General</c:formatCode>
                <c:ptCount val="6"/>
                <c:pt idx="0">
                  <c:v>0</c:v>
                </c:pt>
                <c:pt idx="1">
                  <c:v>0</c:v>
                </c:pt>
                <c:pt idx="2">
                  <c:v>28</c:v>
                </c:pt>
                <c:pt idx="3">
                  <c:v>2</c:v>
                </c:pt>
                <c:pt idx="4">
                  <c:v>0</c:v>
                </c:pt>
                <c:pt idx="5">
                  <c:v>0</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91310080"/>
        <c:axId val="191352832"/>
      </c:barChart>
      <c:catAx>
        <c:axId val="1913100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352832"/>
        <c:crosses val="autoZero"/>
        <c:auto val="1"/>
        <c:lblAlgn val="ctr"/>
        <c:lblOffset val="100"/>
        <c:tickLblSkip val="1"/>
        <c:tickMarkSkip val="1"/>
        <c:noMultiLvlLbl val="0"/>
      </c:catAx>
      <c:valAx>
        <c:axId val="1913528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913100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firstButton="1" fmlaLink="$AI$12"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Drop" dropStyle="combo" dx="16" fmlaLink="$I$6" fmlaRange="$J$7:$J$75"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microsoft.com/office/2007/relationships/hdphoto" Target="../media/hdphoto3.wdp"/><Relationship Id="rId5" Type="http://schemas.openxmlformats.org/officeDocument/2006/relationships/image" Target="../media/image3.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895350</xdr:colOff>
          <xdr:row>5</xdr:row>
          <xdr:rowOff>28575</xdr:rowOff>
        </xdr:from>
        <xdr:to>
          <xdr:col>7</xdr:col>
          <xdr:colOff>142875</xdr:colOff>
          <xdr:row>5</xdr:row>
          <xdr:rowOff>238125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6</xdr:row>
          <xdr:rowOff>19050</xdr:rowOff>
        </xdr:from>
        <xdr:to>
          <xdr:col>7</xdr:col>
          <xdr:colOff>133350</xdr:colOff>
          <xdr:row>6</xdr:row>
          <xdr:rowOff>238125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1545166</xdr:colOff>
      <xdr:row>1</xdr:row>
      <xdr:rowOff>199848</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1883833" cy="485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23812</xdr:colOff>
      <xdr:row>0</xdr:row>
      <xdr:rowOff>107157</xdr:rowOff>
    </xdr:from>
    <xdr:to>
      <xdr:col>4</xdr:col>
      <xdr:colOff>138639</xdr:colOff>
      <xdr:row>3</xdr:row>
      <xdr:rowOff>47625</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23812" y="107157"/>
          <a:ext cx="2817546" cy="726281"/>
        </a:xfrm>
        <a:prstGeom prst="rect">
          <a:avLst/>
        </a:prstGeom>
      </xdr:spPr>
    </xdr:pic>
    <xdr:clientData/>
  </xdr:twoCellAnchor>
  <xdr:twoCellAnchor>
    <xdr:from>
      <xdr:col>5</xdr:col>
      <xdr:colOff>5060156</xdr:colOff>
      <xdr:row>0</xdr:row>
      <xdr:rowOff>59531</xdr:rowOff>
    </xdr:from>
    <xdr:to>
      <xdr:col>5</xdr:col>
      <xdr:colOff>6250781</xdr:colOff>
      <xdr:row>3</xdr:row>
      <xdr:rowOff>223416</xdr:rowOff>
    </xdr:to>
    <xdr:sp macro="" textlink="">
      <xdr:nvSpPr>
        <xdr:cNvPr id="4" name="Rectangle 3"/>
        <xdr:cNvSpPr/>
      </xdr:nvSpPr>
      <xdr:spPr bwMode="auto">
        <a:xfrm>
          <a:off x="8679656" y="59531"/>
          <a:ext cx="1190625" cy="949698"/>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83344</xdr:rowOff>
    </xdr:from>
    <xdr:to>
      <xdr:col>2</xdr:col>
      <xdr:colOff>572051</xdr:colOff>
      <xdr:row>3</xdr:row>
      <xdr:rowOff>57830</xdr:rowOff>
    </xdr:to>
    <xdr:pic>
      <xdr:nvPicPr>
        <xdr:cNvPr id="36" name="Picture 35"/>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83344"/>
          <a:ext cx="2274645" cy="581705"/>
        </a:xfrm>
        <a:prstGeom prst="rect">
          <a:avLst/>
        </a:prstGeom>
      </xdr:spPr>
    </xdr:pic>
    <xdr:clientData/>
  </xdr:twoCellAnchor>
  <xdr:twoCellAnchor>
    <xdr:from>
      <xdr:col>1</xdr:col>
      <xdr:colOff>0</xdr:colOff>
      <xdr:row>45</xdr:row>
      <xdr:rowOff>0</xdr:rowOff>
    </xdr:from>
    <xdr:to>
      <xdr:col>7</xdr:col>
      <xdr:colOff>614363</xdr:colOff>
      <xdr:row>55</xdr:row>
      <xdr:rowOff>176213</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2"/>
  <sheetViews>
    <sheetView showGridLines="0" workbookViewId="0">
      <pane ySplit="2" topLeftCell="A3" activePane="bottomLeft" state="frozen"/>
      <selection pane="bottomLeft" activeCell="P11" sqref="P11"/>
    </sheetView>
  </sheetViews>
  <sheetFormatPr defaultRowHeight="15"/>
  <cols>
    <col min="1" max="1" width="3.85546875" customWidth="1"/>
    <col min="2" max="12" width="9.140625" customWidth="1"/>
  </cols>
  <sheetData>
    <row r="1" spans="1:12" ht="24" customHeight="1">
      <c r="A1" s="155" t="s">
        <v>64</v>
      </c>
      <c r="B1" s="154"/>
      <c r="C1" s="154"/>
      <c r="D1" s="154"/>
      <c r="E1" s="154"/>
      <c r="F1" s="154"/>
      <c r="G1" s="154"/>
      <c r="H1" s="154"/>
      <c r="I1" s="154"/>
      <c r="J1" s="154"/>
      <c r="K1" s="154"/>
    </row>
    <row r="2" spans="1:12" ht="21">
      <c r="A2" s="152" t="s">
        <v>48</v>
      </c>
      <c r="B2" s="153"/>
      <c r="C2" s="153"/>
      <c r="D2" s="153"/>
      <c r="E2" s="153"/>
      <c r="F2" s="153"/>
      <c r="G2" s="153"/>
      <c r="H2" s="153"/>
      <c r="I2" s="153"/>
      <c r="J2" s="153"/>
      <c r="K2" s="173" t="s">
        <v>82</v>
      </c>
    </row>
    <row r="4" spans="1:12">
      <c r="A4" s="150" t="s">
        <v>49</v>
      </c>
    </row>
    <row r="5" spans="1:12">
      <c r="A5" s="186" t="s">
        <v>96</v>
      </c>
      <c r="B5" s="186"/>
      <c r="C5" s="186"/>
      <c r="D5" s="186"/>
      <c r="E5" s="186"/>
      <c r="F5" s="186"/>
      <c r="G5" s="186"/>
      <c r="H5" s="186"/>
      <c r="I5" s="186"/>
      <c r="J5" s="186"/>
      <c r="K5" s="186"/>
    </row>
    <row r="6" spans="1:12">
      <c r="A6" s="186"/>
      <c r="B6" s="186"/>
      <c r="C6" s="186"/>
      <c r="D6" s="186"/>
      <c r="E6" s="186"/>
      <c r="F6" s="186"/>
      <c r="G6" s="186"/>
      <c r="H6" s="186"/>
      <c r="I6" s="186"/>
      <c r="J6" s="186"/>
      <c r="K6" s="186"/>
    </row>
    <row r="7" spans="1:12">
      <c r="A7" s="186"/>
      <c r="B7" s="186"/>
      <c r="C7" s="186"/>
      <c r="D7" s="186"/>
      <c r="E7" s="186"/>
      <c r="F7" s="186"/>
      <c r="G7" s="186"/>
      <c r="H7" s="186"/>
      <c r="I7" s="186"/>
      <c r="J7" s="186"/>
      <c r="K7" s="186"/>
    </row>
    <row r="8" spans="1:12">
      <c r="A8" s="186"/>
      <c r="B8" s="186"/>
      <c r="C8" s="186"/>
      <c r="D8" s="186"/>
      <c r="E8" s="186"/>
      <c r="F8" s="186"/>
      <c r="G8" s="186"/>
      <c r="H8" s="186"/>
      <c r="I8" s="186"/>
      <c r="J8" s="186"/>
      <c r="K8" s="186"/>
    </row>
    <row r="9" spans="1:12">
      <c r="A9" s="186"/>
      <c r="B9" s="186"/>
      <c r="C9" s="186"/>
      <c r="D9" s="186"/>
      <c r="E9" s="186"/>
      <c r="F9" s="186"/>
      <c r="G9" s="186"/>
      <c r="H9" s="186"/>
      <c r="I9" s="186"/>
      <c r="J9" s="186"/>
      <c r="K9" s="186"/>
    </row>
    <row r="10" spans="1:12">
      <c r="B10" s="156"/>
      <c r="C10" s="156"/>
      <c r="D10" s="157"/>
      <c r="E10" s="157"/>
      <c r="F10" s="157"/>
      <c r="G10" s="157"/>
      <c r="H10" s="157"/>
      <c r="I10" s="157"/>
      <c r="J10" s="157"/>
      <c r="K10" s="157"/>
    </row>
    <row r="11" spans="1:12">
      <c r="A11" s="160" t="s">
        <v>57</v>
      </c>
      <c r="B11" s="161" t="s">
        <v>50</v>
      </c>
      <c r="C11" s="159"/>
      <c r="D11" s="159"/>
      <c r="E11" s="159"/>
      <c r="F11" s="159"/>
      <c r="G11" s="159"/>
      <c r="H11" s="159"/>
      <c r="I11" s="159"/>
      <c r="J11" s="159"/>
      <c r="K11" s="159"/>
      <c r="L11" s="157"/>
    </row>
    <row r="12" spans="1:12">
      <c r="B12" s="149" t="s">
        <v>51</v>
      </c>
    </row>
    <row r="13" spans="1:12">
      <c r="B13" s="149" t="s">
        <v>52</v>
      </c>
    </row>
    <row r="14" spans="1:12">
      <c r="B14" s="149" t="s">
        <v>53</v>
      </c>
    </row>
    <row r="15" spans="1:12">
      <c r="B15" s="149" t="s">
        <v>54</v>
      </c>
    </row>
    <row r="16" spans="1:12">
      <c r="B16" s="149" t="s">
        <v>55</v>
      </c>
    </row>
    <row r="17" spans="1:13">
      <c r="B17" s="149" t="s">
        <v>56</v>
      </c>
    </row>
    <row r="19" spans="1:13">
      <c r="A19" s="160" t="s">
        <v>58</v>
      </c>
      <c r="B19" s="158" t="s">
        <v>59</v>
      </c>
      <c r="C19" s="151"/>
      <c r="D19" s="151"/>
      <c r="E19" s="151"/>
      <c r="F19" s="151"/>
      <c r="G19" s="151"/>
      <c r="H19" s="151"/>
      <c r="I19" s="151"/>
      <c r="J19" s="151"/>
      <c r="K19" s="151"/>
    </row>
    <row r="20" spans="1:13">
      <c r="B20" s="149" t="s">
        <v>97</v>
      </c>
    </row>
    <row r="21" spans="1:13">
      <c r="B21" s="149" t="s">
        <v>60</v>
      </c>
    </row>
    <row r="22" spans="1:13">
      <c r="B22" s="149" t="s">
        <v>61</v>
      </c>
    </row>
    <row r="23" spans="1:13">
      <c r="B23" s="149" t="s">
        <v>63</v>
      </c>
    </row>
    <row r="24" spans="1:13">
      <c r="B24" s="149" t="s">
        <v>69</v>
      </c>
    </row>
    <row r="25" spans="1:13">
      <c r="B25" s="149" t="s">
        <v>65</v>
      </c>
    </row>
    <row r="26" spans="1:13">
      <c r="B26" s="149" t="s">
        <v>66</v>
      </c>
    </row>
    <row r="28" spans="1:13">
      <c r="A28" s="160" t="s">
        <v>67</v>
      </c>
      <c r="B28" s="158" t="s">
        <v>25</v>
      </c>
      <c r="C28" s="151"/>
      <c r="D28" s="151"/>
      <c r="E28" s="151"/>
      <c r="F28" s="151"/>
      <c r="G28" s="151"/>
      <c r="H28" s="151"/>
      <c r="I28" s="151"/>
      <c r="J28" s="151"/>
      <c r="K28" s="151"/>
    </row>
    <row r="29" spans="1:13" ht="15" customHeight="1">
      <c r="B29" s="186" t="s">
        <v>98</v>
      </c>
      <c r="C29" s="186"/>
      <c r="D29" s="186"/>
      <c r="E29" s="186"/>
      <c r="F29" s="186"/>
      <c r="G29" s="186"/>
      <c r="H29" s="186"/>
      <c r="I29" s="186"/>
      <c r="J29" s="186"/>
      <c r="K29" s="186"/>
      <c r="M29" s="149"/>
    </row>
    <row r="30" spans="1:13">
      <c r="B30" s="186"/>
      <c r="C30" s="186"/>
      <c r="D30" s="186"/>
      <c r="E30" s="186"/>
      <c r="F30" s="186"/>
      <c r="G30" s="186"/>
      <c r="H30" s="186"/>
      <c r="I30" s="186"/>
      <c r="J30" s="186"/>
      <c r="K30" s="186"/>
      <c r="M30" s="149"/>
    </row>
    <row r="31" spans="1:13">
      <c r="B31" s="186"/>
      <c r="C31" s="186"/>
      <c r="D31" s="186"/>
      <c r="E31" s="186"/>
      <c r="F31" s="186"/>
      <c r="G31" s="186"/>
      <c r="H31" s="186"/>
      <c r="I31" s="186"/>
      <c r="J31" s="186"/>
      <c r="K31" s="186"/>
      <c r="M31" s="149"/>
    </row>
    <row r="32" spans="1:13">
      <c r="B32" s="186"/>
      <c r="C32" s="186"/>
      <c r="D32" s="186"/>
      <c r="E32" s="186"/>
      <c r="F32" s="186"/>
      <c r="G32" s="186"/>
      <c r="H32" s="186"/>
      <c r="I32" s="186"/>
      <c r="J32" s="186"/>
      <c r="K32" s="186"/>
      <c r="M32" s="149"/>
    </row>
    <row r="33" spans="1:11">
      <c r="B33" s="186"/>
      <c r="C33" s="186"/>
      <c r="D33" s="186"/>
      <c r="E33" s="186"/>
      <c r="F33" s="186"/>
      <c r="G33" s="186"/>
      <c r="H33" s="186"/>
      <c r="I33" s="186"/>
      <c r="J33" s="186"/>
      <c r="K33" s="186"/>
    </row>
    <row r="34" spans="1:11">
      <c r="B34" s="186"/>
      <c r="C34" s="186"/>
      <c r="D34" s="186"/>
      <c r="E34" s="186"/>
      <c r="F34" s="186"/>
      <c r="G34" s="186"/>
      <c r="H34" s="186"/>
      <c r="I34" s="186"/>
      <c r="J34" s="186"/>
      <c r="K34" s="186"/>
    </row>
    <row r="36" spans="1:11">
      <c r="A36" s="160" t="s">
        <v>68</v>
      </c>
      <c r="B36" s="158" t="s">
        <v>83</v>
      </c>
      <c r="C36" s="151"/>
      <c r="D36" s="151"/>
      <c r="E36" s="151"/>
      <c r="F36" s="151"/>
      <c r="G36" s="151"/>
      <c r="H36" s="151"/>
      <c r="I36" s="151"/>
      <c r="J36" s="151"/>
      <c r="K36" s="151"/>
    </row>
    <row r="37" spans="1:11" ht="15" customHeight="1">
      <c r="A37" s="172">
        <v>1</v>
      </c>
      <c r="B37" s="186" t="s">
        <v>99</v>
      </c>
      <c r="C37" s="186"/>
      <c r="D37" s="186"/>
      <c r="E37" s="186"/>
      <c r="F37" s="186"/>
      <c r="G37" s="186"/>
      <c r="H37" s="186"/>
      <c r="I37" s="186"/>
      <c r="J37" s="186"/>
      <c r="K37" s="186"/>
    </row>
    <row r="38" spans="1:11">
      <c r="A38" s="172"/>
      <c r="B38" s="186"/>
      <c r="C38" s="186"/>
      <c r="D38" s="186"/>
      <c r="E38" s="186"/>
      <c r="F38" s="186"/>
      <c r="G38" s="186"/>
      <c r="H38" s="186"/>
      <c r="I38" s="186"/>
      <c r="J38" s="186"/>
      <c r="K38" s="186"/>
    </row>
    <row r="39" spans="1:11">
      <c r="A39" s="172"/>
      <c r="B39" s="186"/>
      <c r="C39" s="186"/>
      <c r="D39" s="186"/>
      <c r="E39" s="186"/>
      <c r="F39" s="186"/>
      <c r="G39" s="186"/>
      <c r="H39" s="186"/>
      <c r="I39" s="186"/>
      <c r="J39" s="186"/>
      <c r="K39" s="186"/>
    </row>
    <row r="40" spans="1:11">
      <c r="A40" s="172"/>
      <c r="B40" s="186"/>
      <c r="C40" s="186"/>
      <c r="D40" s="186"/>
      <c r="E40" s="186"/>
      <c r="F40" s="186"/>
      <c r="G40" s="186"/>
      <c r="H40" s="186"/>
      <c r="I40" s="186"/>
      <c r="J40" s="186"/>
      <c r="K40" s="186"/>
    </row>
    <row r="41" spans="1:11" ht="15" customHeight="1">
      <c r="A41" s="172">
        <v>2</v>
      </c>
      <c r="B41" s="189" t="s">
        <v>79</v>
      </c>
      <c r="C41" s="189"/>
      <c r="D41" s="189"/>
      <c r="E41" s="189"/>
      <c r="F41" s="189"/>
      <c r="G41" s="189"/>
      <c r="H41" s="189"/>
      <c r="I41" s="189"/>
      <c r="J41" s="189"/>
      <c r="K41" s="189"/>
    </row>
    <row r="42" spans="1:11">
      <c r="A42" s="172">
        <v>3</v>
      </c>
      <c r="B42" s="186" t="s">
        <v>100</v>
      </c>
      <c r="C42" s="186"/>
      <c r="D42" s="186"/>
      <c r="E42" s="186"/>
      <c r="F42" s="186"/>
      <c r="G42" s="186"/>
      <c r="H42" s="186"/>
      <c r="I42" s="186"/>
      <c r="J42" s="186"/>
      <c r="K42" s="186"/>
    </row>
    <row r="43" spans="1:11" ht="15" customHeight="1">
      <c r="A43" s="172"/>
      <c r="B43" s="186"/>
      <c r="C43" s="186"/>
      <c r="D43" s="186"/>
      <c r="E43" s="186"/>
      <c r="F43" s="186"/>
      <c r="G43" s="186"/>
      <c r="H43" s="186"/>
      <c r="I43" s="186"/>
      <c r="J43" s="186"/>
      <c r="K43" s="186"/>
    </row>
    <row r="44" spans="1:11">
      <c r="A44" s="172">
        <v>4</v>
      </c>
      <c r="B44" s="190" t="s">
        <v>80</v>
      </c>
      <c r="C44" s="190"/>
      <c r="D44" s="190"/>
      <c r="E44" s="190"/>
      <c r="F44" s="190"/>
      <c r="G44" s="190"/>
      <c r="H44" s="190"/>
      <c r="I44" s="190"/>
      <c r="J44" s="190"/>
      <c r="K44" s="190"/>
    </row>
    <row r="45" spans="1:11" ht="15" customHeight="1">
      <c r="A45" s="172">
        <v>5</v>
      </c>
      <c r="B45" s="186" t="s">
        <v>81</v>
      </c>
      <c r="C45" s="186"/>
      <c r="D45" s="186"/>
      <c r="E45" s="186"/>
      <c r="F45" s="186"/>
      <c r="G45" s="186"/>
      <c r="H45" s="186"/>
      <c r="I45" s="186"/>
      <c r="J45" s="186"/>
      <c r="K45" s="186"/>
    </row>
    <row r="46" spans="1:11">
      <c r="A46" s="172"/>
      <c r="B46" s="186"/>
      <c r="C46" s="186"/>
      <c r="D46" s="186"/>
      <c r="E46" s="186"/>
      <c r="F46" s="186"/>
      <c r="G46" s="186"/>
      <c r="H46" s="186"/>
      <c r="I46" s="186"/>
      <c r="J46" s="186"/>
      <c r="K46" s="186"/>
    </row>
    <row r="47" spans="1:11">
      <c r="A47" s="166"/>
      <c r="B47" s="185"/>
      <c r="C47" s="167"/>
      <c r="D47" s="167"/>
      <c r="E47" s="167"/>
      <c r="F47" s="167"/>
      <c r="G47" s="167"/>
      <c r="H47" s="167"/>
      <c r="I47" s="167"/>
      <c r="J47" s="167"/>
      <c r="K47" s="167"/>
    </row>
    <row r="48" spans="1:11">
      <c r="A48" s="166"/>
      <c r="B48" s="187"/>
      <c r="C48" s="187"/>
      <c r="D48" s="187"/>
      <c r="E48" s="187"/>
      <c r="F48" s="187"/>
      <c r="G48" s="187"/>
      <c r="H48" s="187"/>
      <c r="I48" s="187"/>
      <c r="J48" s="187"/>
      <c r="K48" s="187"/>
    </row>
    <row r="49" spans="1:11">
      <c r="A49" s="166"/>
      <c r="B49" s="188"/>
      <c r="C49" s="188"/>
      <c r="D49" s="188"/>
      <c r="E49" s="188"/>
      <c r="F49" s="188"/>
      <c r="G49" s="188"/>
      <c r="H49" s="188"/>
      <c r="I49" s="188"/>
      <c r="J49" s="188"/>
      <c r="K49" s="188"/>
    </row>
    <row r="50" spans="1:11">
      <c r="A50" s="166"/>
      <c r="B50" s="188"/>
      <c r="C50" s="188"/>
      <c r="D50" s="188"/>
      <c r="E50" s="188"/>
      <c r="F50" s="188"/>
      <c r="G50" s="188"/>
      <c r="H50" s="188"/>
      <c r="I50" s="188"/>
      <c r="J50" s="188"/>
      <c r="K50" s="188"/>
    </row>
    <row r="51" spans="1:11">
      <c r="A51" s="166"/>
      <c r="B51" s="188"/>
      <c r="C51" s="188"/>
      <c r="D51" s="188"/>
      <c r="E51" s="188"/>
      <c r="F51" s="188"/>
      <c r="G51" s="188"/>
      <c r="H51" s="188"/>
      <c r="I51" s="188"/>
      <c r="J51" s="188"/>
      <c r="K51" s="188"/>
    </row>
    <row r="52" spans="1:11">
      <c r="A52" s="166"/>
      <c r="B52" s="188"/>
      <c r="C52" s="188"/>
      <c r="D52" s="188"/>
      <c r="E52" s="188"/>
      <c r="F52" s="188"/>
      <c r="G52" s="188"/>
      <c r="H52" s="188"/>
      <c r="I52" s="188"/>
      <c r="J52" s="188"/>
      <c r="K52" s="188"/>
    </row>
  </sheetData>
  <sheetProtection algorithmName="SHA-512" hashValue="Fvy78xDTCl/0R80l4/RQTUzIZfSVQPd3uvzLTGGOC5RyB7w2v/BVupyFhyOxRTQlfC1xbJDSgWELGlNuwMjjhw==" saltValue="nHWoZTRX0Zfj6S1T2Agl1Q==" spinCount="100000" sheet="1" objects="1" scenarios="1"/>
  <mergeCells count="10">
    <mergeCell ref="B45:K46"/>
    <mergeCell ref="B48:K48"/>
    <mergeCell ref="B49:K50"/>
    <mergeCell ref="B51:K52"/>
    <mergeCell ref="A5:K9"/>
    <mergeCell ref="B29:K34"/>
    <mergeCell ref="B37:K40"/>
    <mergeCell ref="B41:K41"/>
    <mergeCell ref="B42:K43"/>
    <mergeCell ref="B44:K44"/>
  </mergeCells>
  <printOptions horizont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35"/>
  <sheetViews>
    <sheetView showGridLines="0" tabSelected="1" zoomScale="90" zoomScaleNormal="90" zoomScaleSheetLayoutView="100" workbookViewId="0">
      <selection activeCell="B9" sqref="B9:B11"/>
    </sheetView>
  </sheetViews>
  <sheetFormatPr defaultRowHeight="15.75" zeroHeight="1"/>
  <cols>
    <col min="1" max="1" width="5" style="91" customWidth="1"/>
    <col min="2" max="2" width="42.140625" style="91" customWidth="1"/>
    <col min="3" max="3" width="19.140625" style="91" customWidth="1"/>
    <col min="4" max="4" width="11.85546875" style="92" customWidth="1"/>
    <col min="5" max="7" width="16.28515625" style="91" customWidth="1"/>
    <col min="8" max="8" width="14.7109375" style="91" customWidth="1"/>
    <col min="9" max="9" width="11" style="91" hidden="1" customWidth="1"/>
    <col min="10" max="10" width="9.42578125" style="91" hidden="1" customWidth="1"/>
    <col min="11" max="18" width="10.28515625" style="91" hidden="1" customWidth="1"/>
    <col min="19" max="19" width="1.5703125" style="91" hidden="1" customWidth="1"/>
    <col min="20" max="29" width="10.28515625" style="91" hidden="1" customWidth="1"/>
    <col min="30" max="30" width="19.28515625" style="92" bestFit="1" customWidth="1"/>
    <col min="31" max="31" width="5.42578125" style="91" customWidth="1"/>
    <col min="32" max="32" width="2" style="91" hidden="1" customWidth="1"/>
    <col min="33" max="33" width="2.42578125" style="91" hidden="1" customWidth="1"/>
    <col min="34" max="34" width="9.140625" style="91" hidden="1" customWidth="1"/>
    <col min="35" max="35" width="2" style="91" hidden="1" customWidth="1"/>
    <col min="36" max="37" width="0" style="91" hidden="1" customWidth="1"/>
    <col min="38" max="16384" width="9.140625" style="91"/>
  </cols>
  <sheetData>
    <row r="1" spans="1:35" s="89" customFormat="1" ht="25.5" customHeight="1">
      <c r="A1" s="93"/>
      <c r="B1" s="94"/>
      <c r="C1" s="95" t="s">
        <v>0</v>
      </c>
      <c r="D1" s="96" t="s">
        <v>84</v>
      </c>
      <c r="E1" s="96"/>
      <c r="F1" s="96"/>
      <c r="G1" s="96"/>
      <c r="H1" s="96"/>
      <c r="I1" s="96"/>
      <c r="J1" s="96"/>
      <c r="K1" s="96"/>
      <c r="L1" s="96"/>
      <c r="M1" s="96"/>
      <c r="N1" s="96"/>
      <c r="O1" s="96"/>
      <c r="P1" s="96"/>
      <c r="Q1" s="96"/>
      <c r="R1" s="96"/>
      <c r="S1" s="96"/>
      <c r="T1" s="94"/>
      <c r="U1" s="94"/>
      <c r="V1" s="93"/>
      <c r="W1" s="94"/>
      <c r="X1" s="94"/>
      <c r="Y1" s="94"/>
      <c r="Z1" s="94"/>
      <c r="AA1" s="94"/>
      <c r="AB1" s="94"/>
      <c r="AC1" s="94"/>
      <c r="AD1" s="114"/>
    </row>
    <row r="2" spans="1:35" s="89" customFormat="1" ht="25.5" customHeight="1">
      <c r="A2" s="93"/>
      <c r="B2" s="94"/>
      <c r="C2" s="95" t="s">
        <v>1</v>
      </c>
      <c r="D2" s="96" t="s">
        <v>85</v>
      </c>
      <c r="E2" s="96"/>
      <c r="F2" s="96"/>
      <c r="G2" s="96"/>
      <c r="H2" s="96"/>
      <c r="I2" s="96"/>
      <c r="J2" s="96"/>
      <c r="K2" s="96"/>
      <c r="L2" s="96"/>
      <c r="M2" s="96"/>
      <c r="N2" s="96"/>
      <c r="O2" s="96"/>
      <c r="P2" s="96"/>
      <c r="Q2" s="96"/>
      <c r="R2" s="96"/>
      <c r="S2" s="96"/>
      <c r="T2" s="94"/>
      <c r="U2" s="94"/>
      <c r="V2" s="93"/>
      <c r="W2" s="94"/>
      <c r="X2" s="94"/>
      <c r="Y2" s="94"/>
      <c r="Z2" s="94"/>
      <c r="AA2" s="94"/>
      <c r="AB2" s="94"/>
      <c r="AC2" s="94"/>
      <c r="AD2" s="114"/>
    </row>
    <row r="3" spans="1:35" s="89" customFormat="1" ht="25.5" customHeight="1">
      <c r="A3" s="93"/>
      <c r="B3" s="97"/>
      <c r="C3" s="95" t="s">
        <v>2</v>
      </c>
      <c r="D3" s="96" t="s">
        <v>86</v>
      </c>
      <c r="E3" s="96"/>
      <c r="F3" s="96"/>
      <c r="G3" s="96"/>
      <c r="H3" s="96"/>
      <c r="I3" s="96"/>
      <c r="J3" s="96"/>
      <c r="K3" s="96"/>
      <c r="L3" s="96"/>
      <c r="M3" s="96"/>
      <c r="N3" s="96"/>
      <c r="O3" s="96"/>
      <c r="P3" s="96"/>
      <c r="Q3" s="96"/>
      <c r="R3" s="96"/>
      <c r="S3" s="96"/>
      <c r="T3" s="97"/>
      <c r="U3" s="97"/>
      <c r="V3" s="93"/>
      <c r="W3" s="97"/>
      <c r="X3" s="97"/>
      <c r="Y3" s="97"/>
      <c r="Z3" s="97"/>
      <c r="AA3" s="97"/>
      <c r="AB3" s="97"/>
      <c r="AC3" s="97"/>
      <c r="AD3" s="115"/>
    </row>
    <row r="4" spans="1:35" s="89" customFormat="1" ht="25.5" customHeight="1">
      <c r="A4" s="93"/>
      <c r="B4" s="94"/>
      <c r="C4" s="95" t="s">
        <v>62</v>
      </c>
      <c r="D4" s="147">
        <v>43266</v>
      </c>
      <c r="E4" s="96"/>
      <c r="F4" s="96"/>
      <c r="G4" s="96"/>
      <c r="H4" s="96"/>
      <c r="I4" s="96"/>
      <c r="J4" s="96"/>
      <c r="K4" s="96"/>
      <c r="L4" s="96"/>
      <c r="M4" s="96"/>
      <c r="N4" s="96"/>
      <c r="O4" s="96"/>
      <c r="P4" s="96"/>
      <c r="Q4" s="96"/>
      <c r="R4" s="96"/>
      <c r="S4" s="96" t="s">
        <v>3</v>
      </c>
      <c r="T4" s="94"/>
      <c r="U4" s="94"/>
      <c r="V4" s="93"/>
      <c r="W4" s="94"/>
      <c r="X4" s="94"/>
      <c r="Y4" s="94"/>
      <c r="Z4" s="94"/>
      <c r="AA4" s="94"/>
      <c r="AB4" s="94"/>
      <c r="AC4" s="94"/>
      <c r="AD4" s="114"/>
    </row>
    <row r="5" spans="1:35" ht="15.95" customHeight="1">
      <c r="A5" s="98"/>
      <c r="B5" s="98"/>
      <c r="C5" s="98"/>
      <c r="D5" s="99"/>
      <c r="E5" s="98"/>
      <c r="F5" s="98"/>
      <c r="G5" s="98"/>
      <c r="H5" s="98" t="s">
        <v>71</v>
      </c>
      <c r="I5" s="98"/>
      <c r="J5" s="98"/>
      <c r="K5" s="98"/>
      <c r="L5" s="98"/>
      <c r="M5" s="98"/>
      <c r="N5" s="98"/>
      <c r="O5" s="98"/>
      <c r="P5" s="98"/>
      <c r="Q5" s="98"/>
      <c r="R5" s="98"/>
      <c r="S5" s="98"/>
      <c r="T5" s="98"/>
      <c r="U5" s="98"/>
      <c r="V5" s="98"/>
      <c r="W5" s="98"/>
      <c r="X5" s="98"/>
      <c r="Y5" s="98"/>
      <c r="Z5" s="98"/>
      <c r="AA5" s="98"/>
      <c r="AB5" s="98"/>
      <c r="AC5" s="98"/>
      <c r="AD5" s="99"/>
    </row>
    <row r="6" spans="1:35" s="90" customFormat="1" ht="20.100000000000001" customHeight="1">
      <c r="A6" s="100" t="s">
        <v>4</v>
      </c>
      <c r="B6" s="98"/>
      <c r="C6" s="101" t="s">
        <v>5</v>
      </c>
      <c r="D6" s="146" t="s">
        <v>87</v>
      </c>
      <c r="E6" s="98"/>
      <c r="F6" s="98"/>
      <c r="G6" s="98"/>
      <c r="H6" s="102" t="s">
        <v>73</v>
      </c>
      <c r="I6" s="102"/>
      <c r="J6" s="102"/>
      <c r="K6" s="102"/>
      <c r="L6" s="102"/>
      <c r="M6" s="102"/>
      <c r="N6" s="102"/>
      <c r="O6" s="102"/>
      <c r="P6" s="102"/>
      <c r="Q6" s="102"/>
      <c r="R6" s="102"/>
      <c r="S6" s="102"/>
      <c r="T6" s="102"/>
      <c r="U6" s="102"/>
      <c r="V6" s="102"/>
      <c r="W6" s="102"/>
      <c r="X6" s="102"/>
      <c r="Y6" s="102"/>
      <c r="Z6" s="103"/>
      <c r="AA6" s="103"/>
      <c r="AB6" s="103"/>
      <c r="AC6" s="103"/>
      <c r="AD6" s="104"/>
    </row>
    <row r="7" spans="1:35" s="90" customFormat="1" ht="20.100000000000001" customHeight="1">
      <c r="A7" s="174" t="s">
        <v>82</v>
      </c>
      <c r="B7" s="102"/>
      <c r="C7" s="101" t="s">
        <v>6</v>
      </c>
      <c r="D7" s="145" t="s">
        <v>125</v>
      </c>
      <c r="E7" s="98"/>
      <c r="F7" s="98"/>
      <c r="G7" s="98"/>
      <c r="H7" s="102" t="s">
        <v>70</v>
      </c>
      <c r="I7" s="102"/>
      <c r="J7" s="102"/>
      <c r="K7" s="102"/>
      <c r="L7" s="102"/>
      <c r="M7" s="102"/>
      <c r="N7" s="102"/>
      <c r="O7" s="102"/>
      <c r="P7" s="102"/>
      <c r="Q7" s="102"/>
      <c r="R7" s="102"/>
      <c r="S7" s="102"/>
      <c r="T7" s="102"/>
      <c r="U7" s="102"/>
      <c r="V7" s="102"/>
      <c r="W7" s="102"/>
      <c r="X7" s="102"/>
      <c r="Y7" s="102"/>
      <c r="Z7" s="103"/>
      <c r="AA7" s="103"/>
      <c r="AB7" s="103"/>
      <c r="AC7" s="103"/>
      <c r="AD7" s="104"/>
    </row>
    <row r="8" spans="1:35" s="90" customFormat="1" ht="20.100000000000001" customHeight="1">
      <c r="A8" s="103"/>
      <c r="B8" s="102"/>
      <c r="C8" s="103"/>
      <c r="D8" s="102"/>
      <c r="E8" s="104"/>
      <c r="F8" s="105"/>
      <c r="G8" s="104"/>
      <c r="H8" s="105"/>
      <c r="I8" s="104"/>
      <c r="J8" s="105"/>
      <c r="K8" s="104"/>
      <c r="L8" s="105"/>
      <c r="M8" s="104"/>
      <c r="N8" s="105"/>
      <c r="O8" s="104"/>
      <c r="P8" s="105"/>
      <c r="Q8" s="104"/>
      <c r="R8" s="105"/>
      <c r="S8" s="104"/>
      <c r="T8" s="105"/>
      <c r="U8" s="104"/>
      <c r="V8" s="105"/>
      <c r="W8" s="104"/>
      <c r="X8" s="105"/>
      <c r="Y8" s="104"/>
      <c r="Z8" s="105"/>
      <c r="AA8" s="104"/>
      <c r="AB8" s="105"/>
      <c r="AC8" s="104"/>
      <c r="AD8" s="105"/>
    </row>
    <row r="9" spans="1:35" s="90" customFormat="1" ht="15.75" customHeight="1">
      <c r="A9" s="196" t="s">
        <v>7</v>
      </c>
      <c r="B9" s="196" t="s">
        <v>8</v>
      </c>
      <c r="C9" s="197" t="s">
        <v>9</v>
      </c>
      <c r="D9" s="198" t="s">
        <v>10</v>
      </c>
      <c r="E9" s="199" t="s">
        <v>72</v>
      </c>
      <c r="F9" s="200"/>
      <c r="G9" s="200"/>
      <c r="H9" s="201"/>
      <c r="I9" s="171"/>
      <c r="J9" s="108"/>
      <c r="K9" s="106"/>
      <c r="L9" s="106"/>
      <c r="M9" s="106"/>
      <c r="N9" s="106"/>
      <c r="O9" s="112"/>
      <c r="P9" s="112"/>
      <c r="Q9" s="112"/>
      <c r="R9" s="112"/>
      <c r="S9" s="112"/>
      <c r="T9" s="112"/>
      <c r="U9" s="112"/>
      <c r="V9" s="112"/>
      <c r="W9" s="112"/>
      <c r="X9" s="112"/>
      <c r="Y9" s="112"/>
      <c r="Z9" s="112"/>
      <c r="AA9" s="112"/>
      <c r="AB9" s="112"/>
      <c r="AC9" s="112"/>
      <c r="AD9" s="191" t="s">
        <v>11</v>
      </c>
    </row>
    <row r="10" spans="1:35" s="90" customFormat="1">
      <c r="A10" s="196"/>
      <c r="B10" s="196"/>
      <c r="C10" s="197"/>
      <c r="D10" s="198"/>
      <c r="E10" s="202"/>
      <c r="F10" s="203"/>
      <c r="G10" s="203"/>
      <c r="H10" s="204"/>
      <c r="I10" s="171"/>
      <c r="J10" s="108"/>
      <c r="K10" s="107"/>
      <c r="L10" s="107"/>
      <c r="M10" s="107"/>
      <c r="N10" s="107"/>
      <c r="O10" s="113"/>
      <c r="P10" s="113"/>
      <c r="Q10" s="113"/>
      <c r="R10" s="113"/>
      <c r="S10" s="113"/>
      <c r="T10" s="113"/>
      <c r="U10" s="113"/>
      <c r="V10" s="113"/>
      <c r="W10" s="113"/>
      <c r="X10" s="113"/>
      <c r="Y10" s="113"/>
      <c r="Z10" s="113"/>
      <c r="AA10" s="113"/>
      <c r="AB10" s="116"/>
      <c r="AC10" s="116"/>
      <c r="AD10" s="192"/>
    </row>
    <row r="11" spans="1:35" ht="31.5">
      <c r="A11" s="196"/>
      <c r="B11" s="196"/>
      <c r="C11" s="197"/>
      <c r="D11" s="196"/>
      <c r="E11" s="171" t="s">
        <v>76</v>
      </c>
      <c r="F11" s="108" t="s">
        <v>77</v>
      </c>
      <c r="G11" s="108" t="s">
        <v>78</v>
      </c>
      <c r="H11" s="108" t="s">
        <v>88</v>
      </c>
      <c r="I11" s="108"/>
      <c r="J11" s="108"/>
      <c r="K11" s="108"/>
      <c r="L11" s="108"/>
      <c r="M11" s="108"/>
      <c r="N11" s="108"/>
      <c r="O11" s="108"/>
      <c r="P11" s="108"/>
      <c r="Q11" s="108"/>
      <c r="R11" s="108"/>
      <c r="S11" s="108"/>
      <c r="T11" s="108"/>
      <c r="U11" s="108"/>
      <c r="V11" s="108"/>
      <c r="W11" s="108"/>
      <c r="X11" s="108"/>
      <c r="Y11" s="108"/>
      <c r="Z11" s="108"/>
      <c r="AA11" s="108"/>
      <c r="AB11" s="117"/>
      <c r="AC11" s="117"/>
      <c r="AD11" s="193"/>
    </row>
    <row r="12" spans="1:35" s="90" customFormat="1">
      <c r="A12" s="109">
        <v>1</v>
      </c>
      <c r="B12" s="110" t="s">
        <v>42</v>
      </c>
      <c r="C12" s="111">
        <v>123356789413</v>
      </c>
      <c r="D12" s="109" t="s">
        <v>13</v>
      </c>
      <c r="E12" s="109">
        <v>2</v>
      </c>
      <c r="F12" s="109">
        <v>2</v>
      </c>
      <c r="G12" s="109">
        <v>3</v>
      </c>
      <c r="H12" s="109">
        <v>4</v>
      </c>
      <c r="I12" s="109"/>
      <c r="J12" s="109"/>
      <c r="K12" s="109"/>
      <c r="L12" s="109"/>
      <c r="M12" s="109"/>
      <c r="N12" s="109"/>
      <c r="O12" s="109"/>
      <c r="P12" s="109"/>
      <c r="Q12" s="109"/>
      <c r="R12" s="109"/>
      <c r="S12" s="109"/>
      <c r="T12" s="109"/>
      <c r="U12" s="109"/>
      <c r="V12" s="109"/>
      <c r="W12" s="109"/>
      <c r="X12" s="109"/>
      <c r="Y12" s="109"/>
      <c r="Z12" s="109"/>
      <c r="AA12" s="109"/>
      <c r="AB12" s="109"/>
      <c r="AC12" s="109"/>
      <c r="AD12" s="109">
        <v>4</v>
      </c>
      <c r="AF12" s="118">
        <v>0</v>
      </c>
      <c r="AG12" s="118" t="s">
        <v>12</v>
      </c>
      <c r="AI12" s="163">
        <v>2</v>
      </c>
    </row>
    <row r="13" spans="1:35" s="90" customFormat="1">
      <c r="A13" s="109">
        <v>2</v>
      </c>
      <c r="B13" s="110" t="s">
        <v>43</v>
      </c>
      <c r="C13" s="111">
        <v>133456789412</v>
      </c>
      <c r="D13" s="109" t="s">
        <v>12</v>
      </c>
      <c r="E13" s="109">
        <v>1</v>
      </c>
      <c r="F13" s="109">
        <v>2</v>
      </c>
      <c r="G13" s="109">
        <v>2</v>
      </c>
      <c r="H13" s="109">
        <v>4</v>
      </c>
      <c r="I13" s="109"/>
      <c r="J13" s="109"/>
      <c r="K13" s="109"/>
      <c r="L13" s="109"/>
      <c r="M13" s="109"/>
      <c r="N13" s="109"/>
      <c r="O13" s="109"/>
      <c r="P13" s="109"/>
      <c r="Q13" s="109"/>
      <c r="R13" s="109"/>
      <c r="S13" s="109"/>
      <c r="T13" s="109"/>
      <c r="U13" s="109"/>
      <c r="V13" s="109"/>
      <c r="W13" s="109"/>
      <c r="X13" s="109"/>
      <c r="Y13" s="109"/>
      <c r="Z13" s="109"/>
      <c r="AA13" s="109"/>
      <c r="AB13" s="109"/>
      <c r="AC13" s="109"/>
      <c r="AD13" s="109">
        <v>4</v>
      </c>
      <c r="AF13" s="118">
        <v>1</v>
      </c>
      <c r="AG13" s="118" t="s">
        <v>13</v>
      </c>
    </row>
    <row r="14" spans="1:35" s="90" customFormat="1">
      <c r="A14" s="109">
        <v>3</v>
      </c>
      <c r="B14" s="110" t="s">
        <v>44</v>
      </c>
      <c r="C14" s="111">
        <v>120001789413</v>
      </c>
      <c r="D14" s="109" t="s">
        <v>13</v>
      </c>
      <c r="E14" s="109">
        <v>4</v>
      </c>
      <c r="F14" s="109">
        <v>3</v>
      </c>
      <c r="G14" s="109">
        <v>3</v>
      </c>
      <c r="H14" s="109">
        <v>4</v>
      </c>
      <c r="I14" s="109"/>
      <c r="J14" s="109"/>
      <c r="K14" s="109"/>
      <c r="L14" s="109"/>
      <c r="M14" s="109"/>
      <c r="N14" s="109"/>
      <c r="O14" s="109"/>
      <c r="P14" s="109"/>
      <c r="Q14" s="109"/>
      <c r="R14" s="109"/>
      <c r="S14" s="109"/>
      <c r="T14" s="109"/>
      <c r="U14" s="109"/>
      <c r="V14" s="109"/>
      <c r="W14" s="109"/>
      <c r="X14" s="109"/>
      <c r="Y14" s="109"/>
      <c r="Z14" s="109"/>
      <c r="AA14" s="109"/>
      <c r="AB14" s="109"/>
      <c r="AC14" s="109"/>
      <c r="AD14" s="109">
        <v>3</v>
      </c>
      <c r="AF14" s="118">
        <v>2</v>
      </c>
      <c r="AG14" s="118" t="s">
        <v>12</v>
      </c>
    </row>
    <row r="15" spans="1:35" s="90" customFormat="1">
      <c r="A15" s="109">
        <v>4</v>
      </c>
      <c r="B15" s="110" t="s">
        <v>45</v>
      </c>
      <c r="C15" s="111">
        <v>123876789416</v>
      </c>
      <c r="D15" s="109" t="s">
        <v>12</v>
      </c>
      <c r="E15" s="109">
        <v>5</v>
      </c>
      <c r="F15" s="109">
        <v>5</v>
      </c>
      <c r="G15" s="109">
        <v>3</v>
      </c>
      <c r="H15" s="109">
        <v>4</v>
      </c>
      <c r="I15" s="109"/>
      <c r="J15" s="109"/>
      <c r="K15" s="109"/>
      <c r="L15" s="109"/>
      <c r="M15" s="109"/>
      <c r="N15" s="109"/>
      <c r="O15" s="109"/>
      <c r="P15" s="109"/>
      <c r="Q15" s="109"/>
      <c r="R15" s="109"/>
      <c r="S15" s="109"/>
      <c r="T15" s="109"/>
      <c r="U15" s="109"/>
      <c r="V15" s="109"/>
      <c r="W15" s="109"/>
      <c r="X15" s="109"/>
      <c r="Y15" s="109"/>
      <c r="Z15" s="109"/>
      <c r="AA15" s="109"/>
      <c r="AB15" s="109"/>
      <c r="AC15" s="109"/>
      <c r="AD15" s="109">
        <v>3</v>
      </c>
      <c r="AF15" s="118">
        <v>3</v>
      </c>
      <c r="AG15" s="118" t="s">
        <v>13</v>
      </c>
    </row>
    <row r="16" spans="1:35" s="90" customFormat="1">
      <c r="A16" s="109">
        <v>5</v>
      </c>
      <c r="B16" s="110" t="s">
        <v>46</v>
      </c>
      <c r="C16" s="111">
        <v>126100089417</v>
      </c>
      <c r="D16" s="109" t="s">
        <v>13</v>
      </c>
      <c r="E16" s="109">
        <v>3</v>
      </c>
      <c r="F16" s="109">
        <v>3</v>
      </c>
      <c r="G16" s="109">
        <v>2</v>
      </c>
      <c r="H16" s="109">
        <v>4</v>
      </c>
      <c r="I16" s="109"/>
      <c r="J16" s="109"/>
      <c r="K16" s="109"/>
      <c r="L16" s="109"/>
      <c r="M16" s="109"/>
      <c r="N16" s="109"/>
      <c r="O16" s="109"/>
      <c r="P16" s="109"/>
      <c r="Q16" s="109"/>
      <c r="R16" s="109"/>
      <c r="S16" s="109"/>
      <c r="T16" s="109"/>
      <c r="U16" s="109"/>
      <c r="V16" s="109"/>
      <c r="W16" s="109"/>
      <c r="X16" s="109"/>
      <c r="Y16" s="109"/>
      <c r="Z16" s="109"/>
      <c r="AA16" s="109"/>
      <c r="AB16" s="109"/>
      <c r="AC16" s="109"/>
      <c r="AD16" s="109">
        <v>3</v>
      </c>
      <c r="AF16" s="118">
        <v>4</v>
      </c>
      <c r="AG16" s="118" t="s">
        <v>12</v>
      </c>
    </row>
    <row r="17" spans="1:35" s="90" customFormat="1">
      <c r="A17" s="109">
        <v>6</v>
      </c>
      <c r="B17" s="110" t="s">
        <v>47</v>
      </c>
      <c r="C17" s="111">
        <v>149990009413</v>
      </c>
      <c r="D17" s="109" t="s">
        <v>13</v>
      </c>
      <c r="E17" s="109">
        <v>6</v>
      </c>
      <c r="F17" s="109">
        <v>6</v>
      </c>
      <c r="G17" s="109">
        <v>5</v>
      </c>
      <c r="H17" s="109">
        <v>4</v>
      </c>
      <c r="I17" s="109"/>
      <c r="J17" s="109"/>
      <c r="K17" s="109"/>
      <c r="L17" s="109"/>
      <c r="M17" s="109"/>
      <c r="N17" s="109"/>
      <c r="O17" s="109"/>
      <c r="P17" s="109"/>
      <c r="Q17" s="109"/>
      <c r="R17" s="109"/>
      <c r="S17" s="109"/>
      <c r="T17" s="109"/>
      <c r="U17" s="109"/>
      <c r="V17" s="109"/>
      <c r="W17" s="109"/>
      <c r="X17" s="109"/>
      <c r="Y17" s="109"/>
      <c r="Z17" s="109"/>
      <c r="AA17" s="109"/>
      <c r="AB17" s="109"/>
      <c r="AC17" s="109"/>
      <c r="AD17" s="109">
        <v>3</v>
      </c>
      <c r="AF17" s="118">
        <v>5</v>
      </c>
      <c r="AG17" s="118" t="s">
        <v>13</v>
      </c>
    </row>
    <row r="18" spans="1:35" s="90" customFormat="1">
      <c r="A18" s="109">
        <v>7</v>
      </c>
      <c r="B18" s="110" t="s">
        <v>47</v>
      </c>
      <c r="C18" s="111">
        <v>149990009414</v>
      </c>
      <c r="D18" s="109" t="s">
        <v>13</v>
      </c>
      <c r="E18" s="109">
        <v>6</v>
      </c>
      <c r="F18" s="109">
        <v>6</v>
      </c>
      <c r="G18" s="109">
        <v>5</v>
      </c>
      <c r="H18" s="109">
        <v>4</v>
      </c>
      <c r="I18" s="109"/>
      <c r="J18" s="109"/>
      <c r="K18" s="109"/>
      <c r="L18" s="109"/>
      <c r="M18" s="109"/>
      <c r="N18" s="109"/>
      <c r="O18" s="109"/>
      <c r="P18" s="109"/>
      <c r="Q18" s="109"/>
      <c r="R18" s="109"/>
      <c r="S18" s="109"/>
      <c r="T18" s="109"/>
      <c r="U18" s="109"/>
      <c r="V18" s="109"/>
      <c r="W18" s="109"/>
      <c r="X18" s="109"/>
      <c r="Y18" s="109"/>
      <c r="Z18" s="109"/>
      <c r="AA18" s="109"/>
      <c r="AB18" s="109"/>
      <c r="AC18" s="109"/>
      <c r="AD18" s="109">
        <v>3</v>
      </c>
      <c r="AF18" s="119">
        <v>6</v>
      </c>
      <c r="AG18" s="119" t="s">
        <v>12</v>
      </c>
    </row>
    <row r="19" spans="1:35" s="90" customFormat="1">
      <c r="A19" s="109">
        <v>8</v>
      </c>
      <c r="B19" s="110" t="s">
        <v>47</v>
      </c>
      <c r="C19" s="111">
        <v>149990009415</v>
      </c>
      <c r="D19" s="109" t="s">
        <v>13</v>
      </c>
      <c r="E19" s="109">
        <v>6</v>
      </c>
      <c r="F19" s="109">
        <v>6</v>
      </c>
      <c r="G19" s="109">
        <v>5</v>
      </c>
      <c r="H19" s="109">
        <v>4</v>
      </c>
      <c r="I19" s="109"/>
      <c r="J19" s="109"/>
      <c r="K19" s="109"/>
      <c r="L19" s="109"/>
      <c r="M19" s="109"/>
      <c r="N19" s="109"/>
      <c r="O19" s="109"/>
      <c r="P19" s="109"/>
      <c r="Q19" s="109"/>
      <c r="R19" s="109"/>
      <c r="S19" s="109"/>
      <c r="T19" s="109"/>
      <c r="U19" s="109"/>
      <c r="V19" s="109"/>
      <c r="W19" s="109"/>
      <c r="X19" s="109"/>
      <c r="Y19" s="109"/>
      <c r="Z19" s="109"/>
      <c r="AA19" s="109"/>
      <c r="AB19" s="109"/>
      <c r="AC19" s="109"/>
      <c r="AD19" s="109">
        <v>3</v>
      </c>
      <c r="AF19" s="118">
        <v>7</v>
      </c>
      <c r="AG19" s="118" t="s">
        <v>13</v>
      </c>
      <c r="AH19" s="122"/>
      <c r="AI19" s="122"/>
    </row>
    <row r="20" spans="1:35" s="90" customFormat="1">
      <c r="A20" s="109">
        <v>9</v>
      </c>
      <c r="B20" s="110" t="s">
        <v>47</v>
      </c>
      <c r="C20" s="111">
        <v>149990009416</v>
      </c>
      <c r="D20" s="109" t="s">
        <v>13</v>
      </c>
      <c r="E20" s="109">
        <v>6</v>
      </c>
      <c r="F20" s="109">
        <v>6</v>
      </c>
      <c r="G20" s="109">
        <v>5</v>
      </c>
      <c r="H20" s="109">
        <v>4</v>
      </c>
      <c r="I20" s="109"/>
      <c r="J20" s="109"/>
      <c r="K20" s="109"/>
      <c r="L20" s="109"/>
      <c r="M20" s="109"/>
      <c r="N20" s="109"/>
      <c r="O20" s="109"/>
      <c r="P20" s="109"/>
      <c r="Q20" s="109"/>
      <c r="R20" s="109"/>
      <c r="S20" s="109"/>
      <c r="T20" s="109"/>
      <c r="U20" s="109"/>
      <c r="V20" s="109"/>
      <c r="W20" s="109"/>
      <c r="X20" s="109"/>
      <c r="Y20" s="109"/>
      <c r="Z20" s="109"/>
      <c r="AA20" s="109"/>
      <c r="AB20" s="109"/>
      <c r="AC20" s="109"/>
      <c r="AD20" s="109">
        <v>3</v>
      </c>
      <c r="AF20" s="119">
        <v>8</v>
      </c>
      <c r="AG20" s="119" t="s">
        <v>12</v>
      </c>
      <c r="AH20" s="122"/>
      <c r="AI20" s="122"/>
    </row>
    <row r="21" spans="1:35" s="90" customFormat="1">
      <c r="A21" s="109">
        <v>10</v>
      </c>
      <c r="B21" s="110" t="s">
        <v>47</v>
      </c>
      <c r="C21" s="111">
        <v>149990009417</v>
      </c>
      <c r="D21" s="109" t="s">
        <v>13</v>
      </c>
      <c r="E21" s="109">
        <v>6</v>
      </c>
      <c r="F21" s="109">
        <v>6</v>
      </c>
      <c r="G21" s="109">
        <v>5</v>
      </c>
      <c r="H21" s="109">
        <v>4</v>
      </c>
      <c r="I21" s="109"/>
      <c r="J21" s="109"/>
      <c r="K21" s="109"/>
      <c r="L21" s="109"/>
      <c r="M21" s="109"/>
      <c r="N21" s="109"/>
      <c r="O21" s="109"/>
      <c r="P21" s="109"/>
      <c r="Q21" s="109"/>
      <c r="R21" s="109"/>
      <c r="S21" s="109"/>
      <c r="T21" s="109"/>
      <c r="U21" s="109"/>
      <c r="V21" s="109"/>
      <c r="W21" s="109"/>
      <c r="X21" s="109"/>
      <c r="Y21" s="109"/>
      <c r="Z21" s="109"/>
      <c r="AA21" s="109"/>
      <c r="AB21" s="109"/>
      <c r="AC21" s="109"/>
      <c r="AD21" s="109">
        <v>3</v>
      </c>
      <c r="AF21" s="118">
        <v>9</v>
      </c>
      <c r="AG21" s="118" t="s">
        <v>13</v>
      </c>
      <c r="AH21" s="122"/>
      <c r="AI21" s="122"/>
    </row>
    <row r="22" spans="1:35" s="90" customFormat="1">
      <c r="A22" s="109">
        <v>11</v>
      </c>
      <c r="B22" s="110" t="s">
        <v>47</v>
      </c>
      <c r="C22" s="111">
        <v>149990009418</v>
      </c>
      <c r="D22" s="109" t="s">
        <v>13</v>
      </c>
      <c r="E22" s="109">
        <v>6</v>
      </c>
      <c r="F22" s="109">
        <v>6</v>
      </c>
      <c r="G22" s="109">
        <v>5</v>
      </c>
      <c r="H22" s="109">
        <v>4</v>
      </c>
      <c r="I22" s="109"/>
      <c r="J22" s="109"/>
      <c r="K22" s="109"/>
      <c r="L22" s="109"/>
      <c r="M22" s="109"/>
      <c r="N22" s="109"/>
      <c r="O22" s="109"/>
      <c r="P22" s="109"/>
      <c r="Q22" s="109"/>
      <c r="R22" s="109"/>
      <c r="S22" s="109"/>
      <c r="T22" s="109"/>
      <c r="U22" s="109"/>
      <c r="V22" s="109"/>
      <c r="W22" s="109"/>
      <c r="X22" s="109"/>
      <c r="Y22" s="109"/>
      <c r="Z22" s="109"/>
      <c r="AA22" s="109"/>
      <c r="AB22" s="109"/>
      <c r="AC22" s="109"/>
      <c r="AD22" s="109">
        <v>3</v>
      </c>
      <c r="AF22" s="120"/>
      <c r="AG22" s="120"/>
      <c r="AH22" s="122"/>
      <c r="AI22" s="122"/>
    </row>
    <row r="23" spans="1:35" s="90" customFormat="1">
      <c r="A23" s="109">
        <v>12</v>
      </c>
      <c r="B23" s="110" t="s">
        <v>47</v>
      </c>
      <c r="C23" s="111">
        <v>149990009419</v>
      </c>
      <c r="D23" s="109" t="s">
        <v>13</v>
      </c>
      <c r="E23" s="109">
        <v>6</v>
      </c>
      <c r="F23" s="109">
        <v>6</v>
      </c>
      <c r="G23" s="109">
        <v>5</v>
      </c>
      <c r="H23" s="109">
        <v>4</v>
      </c>
      <c r="I23" s="109"/>
      <c r="J23" s="109"/>
      <c r="K23" s="109"/>
      <c r="L23" s="109"/>
      <c r="M23" s="109"/>
      <c r="N23" s="109"/>
      <c r="O23" s="109"/>
      <c r="P23" s="109"/>
      <c r="Q23" s="109"/>
      <c r="R23" s="109"/>
      <c r="S23" s="109"/>
      <c r="T23" s="109"/>
      <c r="U23" s="109"/>
      <c r="V23" s="109"/>
      <c r="W23" s="109"/>
      <c r="X23" s="109"/>
      <c r="Y23" s="109"/>
      <c r="Z23" s="109"/>
      <c r="AA23" s="109"/>
      <c r="AB23" s="109"/>
      <c r="AC23" s="109"/>
      <c r="AD23" s="109">
        <v>3</v>
      </c>
      <c r="AF23" s="120"/>
      <c r="AG23" s="120"/>
      <c r="AH23" s="122"/>
      <c r="AI23" s="122"/>
    </row>
    <row r="24" spans="1:35" s="90" customFormat="1">
      <c r="A24" s="109">
        <v>13</v>
      </c>
      <c r="B24" s="110" t="s">
        <v>47</v>
      </c>
      <c r="C24" s="111">
        <v>149990009420</v>
      </c>
      <c r="D24" s="109" t="s">
        <v>13</v>
      </c>
      <c r="E24" s="109">
        <v>6</v>
      </c>
      <c r="F24" s="109">
        <v>6</v>
      </c>
      <c r="G24" s="109">
        <v>5</v>
      </c>
      <c r="H24" s="109">
        <v>4</v>
      </c>
      <c r="I24" s="109"/>
      <c r="J24" s="109"/>
      <c r="K24" s="109"/>
      <c r="L24" s="109"/>
      <c r="M24" s="109"/>
      <c r="N24" s="109"/>
      <c r="O24" s="109"/>
      <c r="P24" s="109"/>
      <c r="Q24" s="109"/>
      <c r="R24" s="109"/>
      <c r="S24" s="109"/>
      <c r="T24" s="109"/>
      <c r="U24" s="109"/>
      <c r="V24" s="109"/>
      <c r="W24" s="109"/>
      <c r="X24" s="109"/>
      <c r="Y24" s="109"/>
      <c r="Z24" s="109"/>
      <c r="AA24" s="109"/>
      <c r="AB24" s="109"/>
      <c r="AC24" s="109"/>
      <c r="AD24" s="109">
        <v>3</v>
      </c>
      <c r="AF24" s="120"/>
      <c r="AG24" s="120"/>
    </row>
    <row r="25" spans="1:35" s="90" customFormat="1">
      <c r="A25" s="109">
        <v>14</v>
      </c>
      <c r="B25" s="110" t="s">
        <v>47</v>
      </c>
      <c r="C25" s="111">
        <v>149990009421</v>
      </c>
      <c r="D25" s="109" t="s">
        <v>13</v>
      </c>
      <c r="E25" s="109">
        <v>6</v>
      </c>
      <c r="F25" s="109">
        <v>6</v>
      </c>
      <c r="G25" s="109">
        <v>5</v>
      </c>
      <c r="H25" s="109">
        <v>4</v>
      </c>
      <c r="I25" s="109"/>
      <c r="J25" s="109"/>
      <c r="K25" s="109"/>
      <c r="L25" s="109"/>
      <c r="M25" s="109"/>
      <c r="N25" s="109"/>
      <c r="O25" s="109"/>
      <c r="P25" s="109"/>
      <c r="Q25" s="109"/>
      <c r="R25" s="109"/>
      <c r="S25" s="109"/>
      <c r="T25" s="109"/>
      <c r="U25" s="109"/>
      <c r="V25" s="109"/>
      <c r="W25" s="109"/>
      <c r="X25" s="109"/>
      <c r="Y25" s="109"/>
      <c r="Z25" s="109"/>
      <c r="AA25" s="109"/>
      <c r="AB25" s="109"/>
      <c r="AC25" s="109"/>
      <c r="AD25" s="109">
        <v>3</v>
      </c>
      <c r="AF25" s="120"/>
      <c r="AG25" s="120"/>
    </row>
    <row r="26" spans="1:35" s="90" customFormat="1">
      <c r="A26" s="109">
        <v>15</v>
      </c>
      <c r="B26" s="110" t="s">
        <v>47</v>
      </c>
      <c r="C26" s="111">
        <v>149990009422</v>
      </c>
      <c r="D26" s="109" t="s">
        <v>13</v>
      </c>
      <c r="E26" s="109">
        <v>6</v>
      </c>
      <c r="F26" s="109">
        <v>6</v>
      </c>
      <c r="G26" s="109">
        <v>5</v>
      </c>
      <c r="H26" s="109">
        <v>4</v>
      </c>
      <c r="I26" s="109"/>
      <c r="J26" s="109"/>
      <c r="K26" s="109"/>
      <c r="L26" s="109"/>
      <c r="M26" s="109"/>
      <c r="N26" s="109"/>
      <c r="O26" s="109"/>
      <c r="P26" s="109"/>
      <c r="Q26" s="109"/>
      <c r="R26" s="109"/>
      <c r="S26" s="109"/>
      <c r="T26" s="109"/>
      <c r="U26" s="109"/>
      <c r="V26" s="109"/>
      <c r="W26" s="109"/>
      <c r="X26" s="109"/>
      <c r="Y26" s="109"/>
      <c r="Z26" s="109"/>
      <c r="AA26" s="109"/>
      <c r="AB26" s="109"/>
      <c r="AC26" s="109"/>
      <c r="AD26" s="109">
        <v>3</v>
      </c>
      <c r="AF26" s="120"/>
      <c r="AG26" s="120"/>
    </row>
    <row r="27" spans="1:35" s="90" customFormat="1">
      <c r="A27" s="109">
        <v>16</v>
      </c>
      <c r="B27" s="110" t="s">
        <v>47</v>
      </c>
      <c r="C27" s="111">
        <v>149990009423</v>
      </c>
      <c r="D27" s="109" t="s">
        <v>13</v>
      </c>
      <c r="E27" s="109">
        <v>6</v>
      </c>
      <c r="F27" s="109">
        <v>6</v>
      </c>
      <c r="G27" s="109">
        <v>5</v>
      </c>
      <c r="H27" s="109">
        <v>4</v>
      </c>
      <c r="I27" s="109"/>
      <c r="J27" s="109"/>
      <c r="K27" s="109"/>
      <c r="L27" s="109"/>
      <c r="M27" s="109"/>
      <c r="N27" s="109"/>
      <c r="O27" s="109"/>
      <c r="P27" s="109"/>
      <c r="Q27" s="109"/>
      <c r="R27" s="109"/>
      <c r="S27" s="109"/>
      <c r="T27" s="109"/>
      <c r="U27" s="109"/>
      <c r="V27" s="109"/>
      <c r="W27" s="109"/>
      <c r="X27" s="109"/>
      <c r="Y27" s="109"/>
      <c r="Z27" s="109"/>
      <c r="AA27" s="109"/>
      <c r="AB27" s="109"/>
      <c r="AC27" s="109"/>
      <c r="AD27" s="109">
        <v>3</v>
      </c>
      <c r="AF27" s="120"/>
      <c r="AG27" s="120"/>
    </row>
    <row r="28" spans="1:35" s="90" customFormat="1">
      <c r="A28" s="109">
        <v>17</v>
      </c>
      <c r="B28" s="110" t="s">
        <v>47</v>
      </c>
      <c r="C28" s="111">
        <v>149990009424</v>
      </c>
      <c r="D28" s="109" t="s">
        <v>13</v>
      </c>
      <c r="E28" s="109">
        <v>6</v>
      </c>
      <c r="F28" s="109">
        <v>6</v>
      </c>
      <c r="G28" s="109">
        <v>5</v>
      </c>
      <c r="H28" s="109">
        <v>4</v>
      </c>
      <c r="I28" s="109"/>
      <c r="J28" s="109"/>
      <c r="K28" s="109"/>
      <c r="L28" s="109"/>
      <c r="M28" s="109"/>
      <c r="N28" s="109"/>
      <c r="O28" s="109"/>
      <c r="P28" s="109"/>
      <c r="Q28" s="109"/>
      <c r="R28" s="109"/>
      <c r="S28" s="109"/>
      <c r="T28" s="109"/>
      <c r="U28" s="109"/>
      <c r="V28" s="109"/>
      <c r="W28" s="109"/>
      <c r="X28" s="109"/>
      <c r="Y28" s="109"/>
      <c r="Z28" s="109"/>
      <c r="AA28" s="109"/>
      <c r="AB28" s="109"/>
      <c r="AC28" s="109"/>
      <c r="AD28" s="109">
        <v>3</v>
      </c>
      <c r="AF28" s="120"/>
      <c r="AG28" s="120"/>
    </row>
    <row r="29" spans="1:35" s="90" customFormat="1">
      <c r="A29" s="109">
        <v>18</v>
      </c>
      <c r="B29" s="110" t="s">
        <v>47</v>
      </c>
      <c r="C29" s="111">
        <v>149990009425</v>
      </c>
      <c r="D29" s="109" t="s">
        <v>13</v>
      </c>
      <c r="E29" s="109">
        <v>6</v>
      </c>
      <c r="F29" s="109">
        <v>6</v>
      </c>
      <c r="G29" s="109">
        <v>5</v>
      </c>
      <c r="H29" s="109">
        <v>4</v>
      </c>
      <c r="I29" s="109"/>
      <c r="J29" s="109"/>
      <c r="K29" s="109"/>
      <c r="L29" s="109"/>
      <c r="M29" s="109"/>
      <c r="N29" s="109"/>
      <c r="O29" s="109"/>
      <c r="P29" s="109"/>
      <c r="Q29" s="109"/>
      <c r="R29" s="109"/>
      <c r="S29" s="109"/>
      <c r="T29" s="109"/>
      <c r="U29" s="109"/>
      <c r="V29" s="109"/>
      <c r="W29" s="109"/>
      <c r="X29" s="109"/>
      <c r="Y29" s="109"/>
      <c r="Z29" s="109"/>
      <c r="AA29" s="109"/>
      <c r="AB29" s="109"/>
      <c r="AC29" s="109"/>
      <c r="AD29" s="109">
        <v>3</v>
      </c>
      <c r="AF29" s="120"/>
      <c r="AG29" s="120"/>
    </row>
    <row r="30" spans="1:35" s="90" customFormat="1">
      <c r="A30" s="109">
        <v>19</v>
      </c>
      <c r="B30" s="110" t="s">
        <v>47</v>
      </c>
      <c r="C30" s="111">
        <v>149990009426</v>
      </c>
      <c r="D30" s="109" t="s">
        <v>13</v>
      </c>
      <c r="E30" s="109">
        <v>6</v>
      </c>
      <c r="F30" s="109">
        <v>6</v>
      </c>
      <c r="G30" s="109">
        <v>5</v>
      </c>
      <c r="H30" s="109">
        <v>4</v>
      </c>
      <c r="I30" s="109"/>
      <c r="J30" s="109"/>
      <c r="K30" s="109"/>
      <c r="L30" s="109"/>
      <c r="M30" s="109"/>
      <c r="N30" s="109"/>
      <c r="O30" s="109"/>
      <c r="P30" s="109"/>
      <c r="Q30" s="109"/>
      <c r="R30" s="109"/>
      <c r="S30" s="109"/>
      <c r="T30" s="109"/>
      <c r="U30" s="109"/>
      <c r="V30" s="109"/>
      <c r="W30" s="109"/>
      <c r="X30" s="109"/>
      <c r="Y30" s="109"/>
      <c r="Z30" s="109"/>
      <c r="AA30" s="109"/>
      <c r="AB30" s="109"/>
      <c r="AC30" s="109"/>
      <c r="AD30" s="109">
        <v>3</v>
      </c>
      <c r="AF30" s="120"/>
      <c r="AG30" s="120"/>
    </row>
    <row r="31" spans="1:35" s="90" customFormat="1">
      <c r="A31" s="109">
        <v>20</v>
      </c>
      <c r="B31" s="110" t="s">
        <v>47</v>
      </c>
      <c r="C31" s="111">
        <v>149990009427</v>
      </c>
      <c r="D31" s="109" t="s">
        <v>13</v>
      </c>
      <c r="E31" s="109">
        <v>6</v>
      </c>
      <c r="F31" s="109">
        <v>6</v>
      </c>
      <c r="G31" s="109">
        <v>5</v>
      </c>
      <c r="H31" s="109">
        <v>4</v>
      </c>
      <c r="I31" s="109"/>
      <c r="J31" s="109"/>
      <c r="K31" s="109"/>
      <c r="L31" s="109"/>
      <c r="M31" s="109"/>
      <c r="N31" s="109"/>
      <c r="O31" s="109"/>
      <c r="P31" s="109"/>
      <c r="Q31" s="109"/>
      <c r="R31" s="109"/>
      <c r="S31" s="109"/>
      <c r="T31" s="109"/>
      <c r="U31" s="109"/>
      <c r="V31" s="109"/>
      <c r="W31" s="109"/>
      <c r="X31" s="109"/>
      <c r="Y31" s="109"/>
      <c r="Z31" s="109"/>
      <c r="AA31" s="109"/>
      <c r="AB31" s="109"/>
      <c r="AC31" s="109"/>
      <c r="AD31" s="109">
        <v>3</v>
      </c>
      <c r="AF31" s="120"/>
      <c r="AG31" s="120"/>
    </row>
    <row r="32" spans="1:35" s="90" customFormat="1">
      <c r="A32" s="109">
        <v>21</v>
      </c>
      <c r="B32" s="110" t="s">
        <v>47</v>
      </c>
      <c r="C32" s="111">
        <v>149990009428</v>
      </c>
      <c r="D32" s="109" t="s">
        <v>13</v>
      </c>
      <c r="E32" s="109">
        <v>6</v>
      </c>
      <c r="F32" s="109">
        <v>6</v>
      </c>
      <c r="G32" s="109">
        <v>5</v>
      </c>
      <c r="H32" s="109">
        <v>4</v>
      </c>
      <c r="I32" s="109"/>
      <c r="J32" s="109"/>
      <c r="K32" s="109"/>
      <c r="L32" s="109"/>
      <c r="M32" s="109"/>
      <c r="N32" s="109"/>
      <c r="O32" s="109"/>
      <c r="P32" s="109"/>
      <c r="Q32" s="109"/>
      <c r="R32" s="109"/>
      <c r="S32" s="109"/>
      <c r="T32" s="109"/>
      <c r="U32" s="109"/>
      <c r="V32" s="109"/>
      <c r="W32" s="109"/>
      <c r="X32" s="109"/>
      <c r="Y32" s="109"/>
      <c r="Z32" s="109"/>
      <c r="AA32" s="109"/>
      <c r="AB32" s="109"/>
      <c r="AC32" s="109"/>
      <c r="AD32" s="109">
        <v>3</v>
      </c>
      <c r="AF32" s="120"/>
      <c r="AG32" s="120"/>
    </row>
    <row r="33" spans="1:33" s="90" customFormat="1">
      <c r="A33" s="109">
        <v>22</v>
      </c>
      <c r="B33" s="110" t="s">
        <v>47</v>
      </c>
      <c r="C33" s="111">
        <v>149990009429</v>
      </c>
      <c r="D33" s="109" t="s">
        <v>13</v>
      </c>
      <c r="E33" s="109">
        <v>6</v>
      </c>
      <c r="F33" s="109">
        <v>6</v>
      </c>
      <c r="G33" s="109">
        <v>5</v>
      </c>
      <c r="H33" s="109">
        <v>4</v>
      </c>
      <c r="I33" s="109"/>
      <c r="J33" s="109"/>
      <c r="K33" s="109"/>
      <c r="L33" s="109"/>
      <c r="M33" s="109"/>
      <c r="N33" s="109"/>
      <c r="O33" s="109"/>
      <c r="P33" s="109"/>
      <c r="Q33" s="109"/>
      <c r="R33" s="109"/>
      <c r="S33" s="109"/>
      <c r="T33" s="109"/>
      <c r="U33" s="109"/>
      <c r="V33" s="109"/>
      <c r="W33" s="109"/>
      <c r="X33" s="109"/>
      <c r="Y33" s="109"/>
      <c r="Z33" s="109"/>
      <c r="AA33" s="109"/>
      <c r="AB33" s="109"/>
      <c r="AC33" s="109"/>
      <c r="AD33" s="109">
        <v>3</v>
      </c>
      <c r="AF33" s="120"/>
      <c r="AG33" s="120"/>
    </row>
    <row r="34" spans="1:33" s="90" customFormat="1">
      <c r="A34" s="109">
        <v>23</v>
      </c>
      <c r="B34" s="110" t="s">
        <v>47</v>
      </c>
      <c r="C34" s="111">
        <v>149990009430</v>
      </c>
      <c r="D34" s="109" t="s">
        <v>13</v>
      </c>
      <c r="E34" s="109">
        <v>6</v>
      </c>
      <c r="F34" s="109">
        <v>6</v>
      </c>
      <c r="G34" s="109">
        <v>5</v>
      </c>
      <c r="H34" s="109">
        <v>4</v>
      </c>
      <c r="I34" s="109"/>
      <c r="J34" s="109"/>
      <c r="K34" s="109"/>
      <c r="L34" s="109"/>
      <c r="M34" s="109"/>
      <c r="N34" s="109"/>
      <c r="O34" s="109"/>
      <c r="P34" s="109"/>
      <c r="Q34" s="109"/>
      <c r="R34" s="109"/>
      <c r="S34" s="109"/>
      <c r="T34" s="109"/>
      <c r="U34" s="109"/>
      <c r="V34" s="109"/>
      <c r="W34" s="109"/>
      <c r="X34" s="109"/>
      <c r="Y34" s="109"/>
      <c r="Z34" s="109"/>
      <c r="AA34" s="109"/>
      <c r="AB34" s="109"/>
      <c r="AC34" s="109"/>
      <c r="AD34" s="109">
        <v>3</v>
      </c>
      <c r="AF34" s="120"/>
      <c r="AG34" s="120"/>
    </row>
    <row r="35" spans="1:33" s="90" customFormat="1">
      <c r="A35" s="109">
        <v>24</v>
      </c>
      <c r="B35" s="110" t="s">
        <v>47</v>
      </c>
      <c r="C35" s="111">
        <v>149990009431</v>
      </c>
      <c r="D35" s="109" t="s">
        <v>13</v>
      </c>
      <c r="E35" s="109">
        <v>6</v>
      </c>
      <c r="F35" s="109">
        <v>6</v>
      </c>
      <c r="G35" s="109">
        <v>5</v>
      </c>
      <c r="H35" s="109">
        <v>4</v>
      </c>
      <c r="I35" s="109"/>
      <c r="J35" s="109"/>
      <c r="K35" s="109"/>
      <c r="L35" s="109"/>
      <c r="M35" s="109"/>
      <c r="N35" s="109"/>
      <c r="O35" s="109"/>
      <c r="P35" s="109"/>
      <c r="Q35" s="109"/>
      <c r="R35" s="109"/>
      <c r="S35" s="109"/>
      <c r="T35" s="109"/>
      <c r="U35" s="109"/>
      <c r="V35" s="109"/>
      <c r="W35" s="109"/>
      <c r="X35" s="109"/>
      <c r="Y35" s="109"/>
      <c r="Z35" s="109"/>
      <c r="AA35" s="109"/>
      <c r="AB35" s="109"/>
      <c r="AC35" s="109"/>
      <c r="AD35" s="109">
        <v>3</v>
      </c>
      <c r="AF35" s="120"/>
      <c r="AG35" s="120"/>
    </row>
    <row r="36" spans="1:33" s="90" customFormat="1">
      <c r="A36" s="109">
        <v>25</v>
      </c>
      <c r="B36" s="110" t="s">
        <v>47</v>
      </c>
      <c r="C36" s="111">
        <v>149990009432</v>
      </c>
      <c r="D36" s="109" t="s">
        <v>13</v>
      </c>
      <c r="E36" s="109">
        <v>6</v>
      </c>
      <c r="F36" s="109">
        <v>6</v>
      </c>
      <c r="G36" s="109">
        <v>5</v>
      </c>
      <c r="H36" s="109">
        <v>4</v>
      </c>
      <c r="I36" s="109"/>
      <c r="J36" s="109"/>
      <c r="K36" s="109"/>
      <c r="L36" s="109"/>
      <c r="M36" s="109"/>
      <c r="N36" s="109"/>
      <c r="O36" s="109"/>
      <c r="P36" s="109"/>
      <c r="Q36" s="109"/>
      <c r="R36" s="109"/>
      <c r="S36" s="109"/>
      <c r="T36" s="109"/>
      <c r="U36" s="109"/>
      <c r="V36" s="109"/>
      <c r="W36" s="109"/>
      <c r="X36" s="109"/>
      <c r="Y36" s="109"/>
      <c r="Z36" s="109"/>
      <c r="AA36" s="109"/>
      <c r="AB36" s="109"/>
      <c r="AC36" s="109"/>
      <c r="AD36" s="109">
        <v>3</v>
      </c>
      <c r="AF36" s="120"/>
      <c r="AG36" s="120"/>
    </row>
    <row r="37" spans="1:33" s="90" customFormat="1">
      <c r="A37" s="109">
        <v>26</v>
      </c>
      <c r="B37" s="110" t="s">
        <v>47</v>
      </c>
      <c r="C37" s="111">
        <v>149990009433</v>
      </c>
      <c r="D37" s="109" t="s">
        <v>13</v>
      </c>
      <c r="E37" s="109">
        <v>6</v>
      </c>
      <c r="F37" s="109">
        <v>6</v>
      </c>
      <c r="G37" s="109">
        <v>5</v>
      </c>
      <c r="H37" s="109">
        <v>4</v>
      </c>
      <c r="I37" s="109"/>
      <c r="J37" s="109"/>
      <c r="K37" s="109"/>
      <c r="L37" s="109"/>
      <c r="M37" s="109"/>
      <c r="N37" s="109"/>
      <c r="O37" s="109"/>
      <c r="P37" s="109"/>
      <c r="Q37" s="109"/>
      <c r="R37" s="109"/>
      <c r="S37" s="109"/>
      <c r="T37" s="109"/>
      <c r="U37" s="109"/>
      <c r="V37" s="109"/>
      <c r="W37" s="109"/>
      <c r="X37" s="109"/>
      <c r="Y37" s="109"/>
      <c r="Z37" s="109"/>
      <c r="AA37" s="109"/>
      <c r="AB37" s="109"/>
      <c r="AC37" s="109"/>
      <c r="AD37" s="109">
        <v>3</v>
      </c>
      <c r="AF37" s="120"/>
      <c r="AG37" s="120"/>
    </row>
    <row r="38" spans="1:33" s="90" customFormat="1">
      <c r="A38" s="109">
        <v>27</v>
      </c>
      <c r="B38" s="110" t="s">
        <v>47</v>
      </c>
      <c r="C38" s="111">
        <v>149990009434</v>
      </c>
      <c r="D38" s="109" t="s">
        <v>13</v>
      </c>
      <c r="E38" s="109">
        <v>6</v>
      </c>
      <c r="F38" s="109">
        <v>6</v>
      </c>
      <c r="G38" s="109">
        <v>5</v>
      </c>
      <c r="H38" s="109">
        <v>4</v>
      </c>
      <c r="I38" s="109"/>
      <c r="J38" s="109"/>
      <c r="K38" s="109"/>
      <c r="L38" s="109"/>
      <c r="M38" s="109"/>
      <c r="N38" s="109"/>
      <c r="O38" s="109"/>
      <c r="P38" s="109"/>
      <c r="Q38" s="109"/>
      <c r="R38" s="109"/>
      <c r="S38" s="109"/>
      <c r="T38" s="109"/>
      <c r="U38" s="109"/>
      <c r="V38" s="109"/>
      <c r="W38" s="109"/>
      <c r="X38" s="109"/>
      <c r="Y38" s="109"/>
      <c r="Z38" s="109"/>
      <c r="AA38" s="109"/>
      <c r="AB38" s="109"/>
      <c r="AC38" s="109"/>
      <c r="AD38" s="109">
        <v>3</v>
      </c>
      <c r="AF38" s="120"/>
      <c r="AG38" s="120"/>
    </row>
    <row r="39" spans="1:33" s="90" customFormat="1">
      <c r="A39" s="109">
        <v>28</v>
      </c>
      <c r="B39" s="110" t="s">
        <v>47</v>
      </c>
      <c r="C39" s="111">
        <v>149990009435</v>
      </c>
      <c r="D39" s="109" t="s">
        <v>13</v>
      </c>
      <c r="E39" s="109">
        <v>6</v>
      </c>
      <c r="F39" s="109">
        <v>6</v>
      </c>
      <c r="G39" s="109">
        <v>5</v>
      </c>
      <c r="H39" s="109">
        <v>4</v>
      </c>
      <c r="I39" s="109"/>
      <c r="J39" s="109"/>
      <c r="K39" s="109"/>
      <c r="L39" s="109"/>
      <c r="M39" s="109"/>
      <c r="N39" s="109"/>
      <c r="O39" s="109"/>
      <c r="P39" s="109"/>
      <c r="Q39" s="109"/>
      <c r="R39" s="109"/>
      <c r="S39" s="109"/>
      <c r="T39" s="109"/>
      <c r="U39" s="109"/>
      <c r="V39" s="109"/>
      <c r="W39" s="109"/>
      <c r="X39" s="109"/>
      <c r="Y39" s="109"/>
      <c r="Z39" s="109"/>
      <c r="AA39" s="109"/>
      <c r="AB39" s="109"/>
      <c r="AC39" s="109"/>
      <c r="AD39" s="109">
        <v>3</v>
      </c>
      <c r="AF39" s="120"/>
      <c r="AG39" s="120"/>
    </row>
    <row r="40" spans="1:33" s="90" customFormat="1">
      <c r="A40" s="109">
        <v>29</v>
      </c>
      <c r="B40" s="110" t="s">
        <v>47</v>
      </c>
      <c r="C40" s="111">
        <v>149990009436</v>
      </c>
      <c r="D40" s="109" t="s">
        <v>13</v>
      </c>
      <c r="E40" s="109">
        <v>6</v>
      </c>
      <c r="F40" s="109">
        <v>6</v>
      </c>
      <c r="G40" s="109">
        <v>5</v>
      </c>
      <c r="H40" s="109">
        <v>4</v>
      </c>
      <c r="I40" s="109"/>
      <c r="J40" s="109"/>
      <c r="K40" s="109"/>
      <c r="L40" s="109"/>
      <c r="M40" s="109"/>
      <c r="N40" s="109"/>
      <c r="O40" s="109"/>
      <c r="P40" s="109"/>
      <c r="Q40" s="109"/>
      <c r="R40" s="109"/>
      <c r="S40" s="109"/>
      <c r="T40" s="109"/>
      <c r="U40" s="109"/>
      <c r="V40" s="109"/>
      <c r="W40" s="109"/>
      <c r="X40" s="109"/>
      <c r="Y40" s="109"/>
      <c r="Z40" s="109"/>
      <c r="AA40" s="109"/>
      <c r="AB40" s="109"/>
      <c r="AC40" s="109"/>
      <c r="AD40" s="109">
        <v>3</v>
      </c>
      <c r="AF40" s="120"/>
      <c r="AG40" s="120"/>
    </row>
    <row r="41" spans="1:33" s="90" customFormat="1">
      <c r="A41" s="109">
        <v>30</v>
      </c>
      <c r="B41" s="110" t="s">
        <v>47</v>
      </c>
      <c r="C41" s="111">
        <v>149990009437</v>
      </c>
      <c r="D41" s="109" t="s">
        <v>13</v>
      </c>
      <c r="E41" s="109">
        <v>6</v>
      </c>
      <c r="F41" s="109">
        <v>6</v>
      </c>
      <c r="G41" s="109">
        <v>5</v>
      </c>
      <c r="H41" s="109">
        <v>4</v>
      </c>
      <c r="I41" s="109"/>
      <c r="J41" s="109"/>
      <c r="K41" s="109"/>
      <c r="L41" s="109"/>
      <c r="M41" s="109"/>
      <c r="N41" s="109"/>
      <c r="O41" s="109"/>
      <c r="P41" s="109"/>
      <c r="Q41" s="109"/>
      <c r="R41" s="109"/>
      <c r="S41" s="109"/>
      <c r="T41" s="109"/>
      <c r="U41" s="109"/>
      <c r="V41" s="109"/>
      <c r="W41" s="109"/>
      <c r="X41" s="109"/>
      <c r="Y41" s="109"/>
      <c r="Z41" s="109"/>
      <c r="AA41" s="109"/>
      <c r="AB41" s="109"/>
      <c r="AC41" s="109"/>
      <c r="AD41" s="109">
        <v>3</v>
      </c>
      <c r="AF41" s="120"/>
      <c r="AG41" s="120"/>
    </row>
    <row r="42" spans="1:33" s="90" customFormat="1">
      <c r="A42" s="109">
        <v>31</v>
      </c>
      <c r="B42" s="110"/>
      <c r="C42" s="111"/>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F42" s="120"/>
      <c r="AG42" s="120"/>
    </row>
    <row r="43" spans="1:33" s="90" customFormat="1">
      <c r="A43" s="109">
        <v>32</v>
      </c>
      <c r="B43" s="110"/>
      <c r="C43" s="111"/>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F43" s="120"/>
      <c r="AG43" s="120"/>
    </row>
    <row r="44" spans="1:33" s="90" customFormat="1">
      <c r="A44" s="109">
        <v>33</v>
      </c>
      <c r="B44" s="110"/>
      <c r="C44" s="111"/>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F44" s="120"/>
      <c r="AG44" s="120"/>
    </row>
    <row r="45" spans="1:33" s="90" customFormat="1">
      <c r="A45" s="109">
        <v>34</v>
      </c>
      <c r="B45" s="110"/>
      <c r="C45" s="111"/>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F45" s="120"/>
      <c r="AG45" s="120"/>
    </row>
    <row r="46" spans="1:33" s="90" customFormat="1">
      <c r="A46" s="109">
        <v>35</v>
      </c>
      <c r="B46" s="110"/>
      <c r="C46" s="111"/>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F46" s="120"/>
      <c r="AG46" s="120"/>
    </row>
    <row r="47" spans="1:33" s="90" customFormat="1">
      <c r="A47" s="109">
        <v>36</v>
      </c>
      <c r="B47" s="110"/>
      <c r="C47" s="111"/>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F47" s="120"/>
      <c r="AG47" s="120"/>
    </row>
    <row r="48" spans="1:33" s="90" customFormat="1">
      <c r="A48" s="109">
        <v>37</v>
      </c>
      <c r="B48" s="110"/>
      <c r="C48" s="111"/>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F48" s="120"/>
      <c r="AG48" s="120"/>
    </row>
    <row r="49" spans="1:33" s="90" customFormat="1">
      <c r="A49" s="109">
        <v>38</v>
      </c>
      <c r="B49" s="110"/>
      <c r="C49" s="111"/>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F49" s="120"/>
      <c r="AG49" s="120"/>
    </row>
    <row r="50" spans="1:33" s="90" customFormat="1">
      <c r="A50" s="109">
        <v>39</v>
      </c>
      <c r="B50" s="110"/>
      <c r="C50" s="111"/>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F50" s="120"/>
      <c r="AG50" s="120"/>
    </row>
    <row r="51" spans="1:33" s="90" customFormat="1">
      <c r="A51" s="109">
        <v>40</v>
      </c>
      <c r="B51" s="110"/>
      <c r="C51" s="111"/>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F51" s="120"/>
      <c r="AG51" s="120"/>
    </row>
    <row r="52" spans="1:33" s="90" customFormat="1">
      <c r="A52" s="109">
        <v>41</v>
      </c>
      <c r="B52" s="110"/>
      <c r="C52" s="111"/>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F52" s="120"/>
      <c r="AG52" s="120"/>
    </row>
    <row r="53" spans="1:33" s="90" customFormat="1">
      <c r="A53" s="109">
        <v>42</v>
      </c>
      <c r="B53" s="110"/>
      <c r="C53" s="111"/>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F53" s="120"/>
      <c r="AG53" s="120"/>
    </row>
    <row r="54" spans="1:33" s="90" customFormat="1">
      <c r="A54" s="109">
        <v>43</v>
      </c>
      <c r="B54" s="110"/>
      <c r="C54" s="111"/>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F54" s="120"/>
      <c r="AG54" s="120"/>
    </row>
    <row r="55" spans="1:33" s="90" customFormat="1">
      <c r="A55" s="109">
        <v>44</v>
      </c>
      <c r="B55" s="110"/>
      <c r="C55" s="111"/>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F55" s="120"/>
      <c r="AG55" s="120"/>
    </row>
    <row r="56" spans="1:33" s="90" customFormat="1">
      <c r="A56" s="109">
        <v>45</v>
      </c>
      <c r="B56" s="110"/>
      <c r="C56" s="111"/>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F56" s="120"/>
      <c r="AG56" s="120"/>
    </row>
    <row r="57" spans="1:33" s="90" customFormat="1">
      <c r="A57" s="109">
        <v>46</v>
      </c>
      <c r="B57" s="110"/>
      <c r="C57" s="111"/>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F57" s="120"/>
      <c r="AG57" s="120"/>
    </row>
    <row r="58" spans="1:33" s="90" customFormat="1">
      <c r="A58" s="109">
        <v>47</v>
      </c>
      <c r="B58" s="110"/>
      <c r="C58" s="111"/>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F58" s="120"/>
      <c r="AG58" s="120"/>
    </row>
    <row r="59" spans="1:33" s="90" customFormat="1">
      <c r="A59" s="109">
        <v>48</v>
      </c>
      <c r="B59" s="110"/>
      <c r="C59" s="111"/>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F59" s="120"/>
      <c r="AG59" s="120"/>
    </row>
    <row r="60" spans="1:33" s="90" customFormat="1">
      <c r="A60" s="109">
        <v>49</v>
      </c>
      <c r="B60" s="110"/>
      <c r="C60" s="111"/>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21"/>
      <c r="AF60" s="122"/>
      <c r="AG60" s="122"/>
    </row>
    <row r="61" spans="1:33" s="90" customFormat="1">
      <c r="A61" s="109">
        <v>50</v>
      </c>
      <c r="B61" s="110"/>
      <c r="C61" s="111"/>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F61" s="122"/>
      <c r="AG61" s="122"/>
    </row>
    <row r="62" spans="1:33" s="90" customFormat="1">
      <c r="A62" s="109">
        <v>51</v>
      </c>
      <c r="B62" s="110"/>
      <c r="C62" s="111"/>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F62" s="122"/>
      <c r="AG62" s="122"/>
    </row>
    <row r="63" spans="1:33" s="90" customFormat="1">
      <c r="A63" s="109">
        <v>52</v>
      </c>
      <c r="B63" s="110"/>
      <c r="C63" s="111"/>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F63" s="122"/>
      <c r="AG63" s="122"/>
    </row>
    <row r="64" spans="1:33" s="90" customFormat="1">
      <c r="A64" s="109">
        <v>53</v>
      </c>
      <c r="B64" s="110"/>
      <c r="C64" s="111"/>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F64" s="122"/>
      <c r="AG64" s="122"/>
    </row>
    <row r="65" spans="1:33" s="90" customFormat="1">
      <c r="A65" s="109">
        <v>54</v>
      </c>
      <c r="B65" s="110"/>
      <c r="C65" s="111"/>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F65" s="122"/>
      <c r="AG65" s="122"/>
    </row>
    <row r="66" spans="1:33">
      <c r="A66" s="123"/>
      <c r="B66" s="124"/>
      <c r="C66" s="124"/>
      <c r="D66" s="125"/>
      <c r="E66" s="124"/>
      <c r="F66" s="194"/>
      <c r="G66" s="194"/>
      <c r="H66" s="194"/>
      <c r="I66" s="194"/>
      <c r="J66" s="194"/>
      <c r="K66" s="194"/>
      <c r="L66" s="194"/>
      <c r="M66" s="194"/>
      <c r="N66" s="194"/>
      <c r="O66" s="194"/>
      <c r="P66" s="194"/>
      <c r="Q66" s="194"/>
      <c r="R66" s="194"/>
      <c r="S66" s="194"/>
      <c r="T66" s="124"/>
      <c r="U66" s="124"/>
      <c r="V66" s="124"/>
      <c r="W66" s="124"/>
      <c r="X66" s="124"/>
      <c r="Y66" s="124"/>
      <c r="Z66" s="124"/>
      <c r="AA66" s="124"/>
      <c r="AB66" s="124"/>
      <c r="AC66" s="124"/>
      <c r="AD66" s="137"/>
      <c r="AF66" s="138"/>
      <c r="AG66" s="138"/>
    </row>
    <row r="67" spans="1:33" ht="15.95" customHeight="1">
      <c r="A67" s="126"/>
      <c r="B67" s="127"/>
      <c r="C67" s="127"/>
      <c r="D67" s="128"/>
      <c r="E67" s="127"/>
      <c r="F67" s="195"/>
      <c r="G67" s="195"/>
      <c r="H67" s="195"/>
      <c r="I67" s="195"/>
      <c r="J67" s="195"/>
      <c r="K67" s="195"/>
      <c r="L67" s="195"/>
      <c r="M67" s="195"/>
      <c r="N67" s="195"/>
      <c r="O67" s="195"/>
      <c r="P67" s="195"/>
      <c r="Q67" s="195"/>
      <c r="R67" s="195"/>
      <c r="S67" s="195"/>
      <c r="T67" s="127"/>
      <c r="U67" s="127"/>
      <c r="V67" s="127"/>
      <c r="W67" s="127"/>
      <c r="X67" s="127"/>
      <c r="Y67" s="127"/>
      <c r="Z67" s="127"/>
      <c r="AA67" s="127"/>
      <c r="AB67" s="127"/>
      <c r="AC67" s="127"/>
      <c r="AD67" s="139"/>
      <c r="AF67" s="138"/>
      <c r="AG67" s="138"/>
    </row>
    <row r="68" spans="1:33" ht="15.95" customHeight="1">
      <c r="A68" s="126"/>
      <c r="B68" s="127"/>
      <c r="C68" s="127"/>
      <c r="D68" s="128"/>
      <c r="E68" s="127"/>
      <c r="F68" s="195"/>
      <c r="G68" s="195"/>
      <c r="H68" s="195"/>
      <c r="I68" s="195"/>
      <c r="J68" s="195"/>
      <c r="K68" s="195"/>
      <c r="L68" s="195"/>
      <c r="M68" s="195"/>
      <c r="N68" s="195"/>
      <c r="O68" s="195"/>
      <c r="P68" s="195"/>
      <c r="Q68" s="195"/>
      <c r="R68" s="195"/>
      <c r="S68" s="195"/>
      <c r="T68" s="127"/>
      <c r="U68" s="127"/>
      <c r="V68" s="127"/>
      <c r="W68" s="127"/>
      <c r="X68" s="127"/>
      <c r="Y68" s="127"/>
      <c r="Z68" s="127"/>
      <c r="AA68" s="127"/>
      <c r="AB68" s="127"/>
      <c r="AC68" s="127"/>
      <c r="AD68" s="139"/>
      <c r="AF68" s="138"/>
      <c r="AG68" s="138"/>
    </row>
    <row r="69" spans="1:33" ht="15.95" customHeight="1">
      <c r="A69" s="130"/>
      <c r="B69" s="127" t="s">
        <v>14</v>
      </c>
      <c r="C69" s="127"/>
      <c r="D69" s="128"/>
      <c r="E69" s="127"/>
      <c r="F69" s="195"/>
      <c r="G69" s="195"/>
      <c r="H69" s="195"/>
      <c r="I69" s="195"/>
      <c r="J69" s="195"/>
      <c r="K69" s="195"/>
      <c r="L69" s="195"/>
      <c r="M69" s="195"/>
      <c r="N69" s="195"/>
      <c r="O69" s="195"/>
      <c r="P69" s="195"/>
      <c r="Q69" s="195"/>
      <c r="R69" s="195"/>
      <c r="S69" s="195"/>
      <c r="T69" s="127"/>
      <c r="U69" s="127"/>
      <c r="V69" s="127"/>
      <c r="W69" s="127"/>
      <c r="X69" s="127"/>
      <c r="Y69" s="127"/>
      <c r="Z69" s="127"/>
      <c r="AA69" s="127"/>
      <c r="AB69" s="127"/>
      <c r="AC69" s="127"/>
      <c r="AD69" s="139"/>
      <c r="AF69" s="138"/>
      <c r="AG69" s="138"/>
    </row>
    <row r="70" spans="1:33">
      <c r="A70" s="130"/>
      <c r="B70" s="131" t="s">
        <v>41</v>
      </c>
      <c r="C70" s="131"/>
      <c r="D70" s="132"/>
      <c r="E70" s="131"/>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39"/>
      <c r="AF70" s="138"/>
      <c r="AG70" s="138"/>
    </row>
    <row r="71" spans="1:33">
      <c r="A71" s="130"/>
      <c r="B71" s="131" t="s">
        <v>40</v>
      </c>
      <c r="C71" s="131"/>
      <c r="D71" s="132"/>
      <c r="E71" s="131"/>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39"/>
      <c r="AF71" s="138"/>
      <c r="AG71" s="138"/>
    </row>
    <row r="72" spans="1:33">
      <c r="A72" s="130"/>
      <c r="B72" s="162" t="str">
        <f>$D$1</f>
        <v>SK BUKIT CAHAYA MURNI</v>
      </c>
      <c r="C72" s="133"/>
      <c r="D72" s="129"/>
      <c r="E72" s="133"/>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39"/>
      <c r="AF72" s="138"/>
      <c r="AG72" s="138"/>
    </row>
    <row r="73" spans="1:33">
      <c r="A73" s="126"/>
      <c r="B73" s="127"/>
      <c r="C73" s="127"/>
      <c r="D73" s="128"/>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39"/>
      <c r="AF73" s="138"/>
      <c r="AG73" s="138"/>
    </row>
    <row r="74" spans="1:33">
      <c r="A74" s="126"/>
      <c r="B74" s="127"/>
      <c r="C74" s="127"/>
      <c r="D74" s="128"/>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39"/>
      <c r="AF74" s="138"/>
      <c r="AG74" s="138"/>
    </row>
    <row r="75" spans="1:33">
      <c r="A75" s="126"/>
      <c r="B75" s="127"/>
      <c r="C75" s="127"/>
      <c r="D75" s="128"/>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39"/>
      <c r="AF75" s="138"/>
      <c r="AG75" s="138"/>
    </row>
    <row r="76" spans="1:33">
      <c r="A76" s="126"/>
      <c r="B76" s="127"/>
      <c r="C76" s="127"/>
      <c r="D76" s="128"/>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39"/>
      <c r="AF76" s="138"/>
      <c r="AG76" s="138"/>
    </row>
    <row r="77" spans="1:33">
      <c r="A77" s="134"/>
      <c r="B77" s="135"/>
      <c r="C77" s="135"/>
      <c r="D77" s="136"/>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40"/>
      <c r="AF77" s="138"/>
      <c r="AG77" s="138"/>
    </row>
    <row r="78" spans="1:33">
      <c r="AF78" s="138"/>
      <c r="AG78" s="138"/>
    </row>
    <row r="79" spans="1:33">
      <c r="AF79" s="138"/>
      <c r="AG79" s="138"/>
    </row>
    <row r="80" spans="1:33">
      <c r="AF80" s="138"/>
      <c r="AG80" s="138"/>
    </row>
    <row r="81" spans="32:33">
      <c r="AF81" s="138"/>
      <c r="AG81" s="138"/>
    </row>
    <row r="82" spans="32:33">
      <c r="AF82" s="138"/>
      <c r="AG82" s="138"/>
    </row>
    <row r="83" spans="32:33">
      <c r="AF83" s="138"/>
      <c r="AG83" s="138"/>
    </row>
    <row r="84" spans="32:33">
      <c r="AF84" s="138"/>
      <c r="AG84" s="138"/>
    </row>
    <row r="85" spans="32:33">
      <c r="AF85" s="138"/>
      <c r="AG85" s="138"/>
    </row>
    <row r="86" spans="32:33">
      <c r="AF86" s="138"/>
      <c r="AG86" s="138"/>
    </row>
    <row r="87" spans="32:33">
      <c r="AF87" s="138"/>
      <c r="AG87" s="138"/>
    </row>
    <row r="88" spans="32:33">
      <c r="AF88" s="138"/>
      <c r="AG88" s="138"/>
    </row>
    <row r="89" spans="32:33">
      <c r="AF89" s="138"/>
      <c r="AG89" s="138"/>
    </row>
    <row r="90" spans="32:33">
      <c r="AF90" s="138"/>
      <c r="AG90" s="138"/>
    </row>
    <row r="91" spans="32:33">
      <c r="AF91" s="138"/>
      <c r="AG91" s="138"/>
    </row>
    <row r="92" spans="32:33">
      <c r="AF92" s="138"/>
      <c r="AG92" s="138"/>
    </row>
    <row r="93" spans="32:33">
      <c r="AF93" s="138"/>
      <c r="AG93" s="138"/>
    </row>
    <row r="94" spans="32:33">
      <c r="AF94" s="138"/>
      <c r="AG94" s="138"/>
    </row>
    <row r="95" spans="32:33">
      <c r="AF95" s="138"/>
      <c r="AG95" s="138"/>
    </row>
    <row r="96" spans="32:33">
      <c r="AF96" s="138"/>
      <c r="AG96" s="138"/>
    </row>
    <row r="97" spans="32:33">
      <c r="AF97" s="138"/>
      <c r="AG97" s="138"/>
    </row>
    <row r="98" spans="32:33">
      <c r="AF98" s="138"/>
      <c r="AG98" s="138"/>
    </row>
    <row r="99" spans="32:33">
      <c r="AF99" s="138"/>
      <c r="AG99" s="138"/>
    </row>
    <row r="100" spans="32:33">
      <c r="AF100" s="138"/>
      <c r="AG100" s="138"/>
    </row>
    <row r="101" spans="32:33">
      <c r="AF101" s="138"/>
      <c r="AG101" s="138"/>
    </row>
    <row r="102" spans="32:33">
      <c r="AF102" s="138"/>
      <c r="AG102" s="138"/>
    </row>
    <row r="103" spans="32:33">
      <c r="AF103" s="138"/>
      <c r="AG103" s="138"/>
    </row>
    <row r="104" spans="32:33">
      <c r="AF104" s="138"/>
      <c r="AG104" s="138"/>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sheetProtection algorithmName="SHA-512" hashValue="Oed/DfdXf2/OwCKzUBCJJeHNSYaIykPcpKKFB88n7lQUjOHdfgHnI9/06pQBa1K4LzDzpO6WQTsU4x0DJC5yMg==" saltValue="rVA5ND9X4flW1iXwz5EU3A==" spinCount="100000" sheet="1" objects="1" scenarios="1" formatRows="0"/>
  <mergeCells count="10">
    <mergeCell ref="A9:A11"/>
    <mergeCell ref="B9:B11"/>
    <mergeCell ref="C9:C11"/>
    <mergeCell ref="D9:D11"/>
    <mergeCell ref="E9:H10"/>
    <mergeCell ref="AD9:AD11"/>
    <mergeCell ref="F66:S66"/>
    <mergeCell ref="F67:S67"/>
    <mergeCell ref="F68:S68"/>
    <mergeCell ref="F69:S69"/>
  </mergeCells>
  <dataValidations count="1">
    <dataValidation type="whole" allowBlank="1" showErrorMessage="1" errorTitle="TAHAP PENGUASAAN" error="SILA ISIKAN TAHAP PENGUASAAN YANG BETUL!" sqref="AD12:AD65 E12:Z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61"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6</xdr:col>
                    <xdr:colOff>895350</xdr:colOff>
                    <xdr:row>5</xdr:row>
                    <xdr:rowOff>28575</xdr:rowOff>
                  </from>
                  <to>
                    <xdr:col>7</xdr:col>
                    <xdr:colOff>142875</xdr:colOff>
                    <xdr:row>5</xdr:row>
                    <xdr:rowOff>238125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6</xdr:col>
                    <xdr:colOff>895350</xdr:colOff>
                    <xdr:row>6</xdr:row>
                    <xdr:rowOff>19050</xdr:rowOff>
                  </from>
                  <to>
                    <xdr:col>7</xdr:col>
                    <xdr:colOff>133350</xdr:colOff>
                    <xdr:row>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87"/>
  <sheetViews>
    <sheetView showGridLines="0" zoomScale="80" zoomScaleNormal="80" zoomScaleSheetLayoutView="100" workbookViewId="0">
      <selection activeCell="D23" sqref="D23"/>
    </sheetView>
  </sheetViews>
  <sheetFormatPr defaultRowHeight="16.5" zeroHeight="1"/>
  <cols>
    <col min="1" max="1" width="3.7109375" style="1" customWidth="1"/>
    <col min="2" max="3" width="8.28515625" style="40" customWidth="1"/>
    <col min="4" max="4" width="20.28515625" style="40" customWidth="1"/>
    <col min="5" max="5" width="13.7109375" style="40" customWidth="1"/>
    <col min="6" max="6" width="94.7109375" style="40" customWidth="1"/>
    <col min="7" max="7" width="12.5703125" style="42" customWidth="1"/>
    <col min="8" max="8" width="12.5703125" style="43"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1" s="39" customFormat="1" ht="21" customHeight="1">
      <c r="A1" s="44"/>
      <c r="B1" s="223" t="str">
        <f>'REKOD PRESTASI MURID'!$D$1</f>
        <v>SK BUKIT CAHAYA MURNI</v>
      </c>
      <c r="C1" s="223"/>
      <c r="D1" s="223"/>
      <c r="E1" s="223"/>
      <c r="F1" s="223"/>
      <c r="G1" s="44"/>
      <c r="H1" s="43"/>
    </row>
    <row r="2" spans="1:11" s="39" customFormat="1" ht="21" customHeight="1">
      <c r="A2" s="44"/>
      <c r="B2" s="223" t="str">
        <f>'REKOD PRESTASI MURID'!$D$2</f>
        <v>SEREMBAN</v>
      </c>
      <c r="C2" s="223"/>
      <c r="D2" s="223"/>
      <c r="E2" s="223"/>
      <c r="F2" s="223"/>
      <c r="G2" s="44"/>
      <c r="H2" s="43"/>
    </row>
    <row r="3" spans="1:11" s="39" customFormat="1" ht="21" customHeight="1">
      <c r="A3" s="44"/>
      <c r="B3" s="223" t="str">
        <f>'REKOD PRESTASI MURID'!$D$3</f>
        <v>NEGERI SEMBILAN</v>
      </c>
      <c r="C3" s="223"/>
      <c r="D3" s="223"/>
      <c r="E3" s="223"/>
      <c r="F3" s="223"/>
      <c r="G3" s="44"/>
      <c r="H3" s="43"/>
    </row>
    <row r="4" spans="1:11" s="39" customFormat="1" ht="21" customHeight="1">
      <c r="A4" s="45"/>
      <c r="B4" s="224">
        <f>'REKOD PRESTASI MURID'!$D$4</f>
        <v>43266</v>
      </c>
      <c r="C4" s="224"/>
      <c r="D4" s="224"/>
      <c r="E4" s="224"/>
      <c r="F4" s="224"/>
      <c r="G4" s="45"/>
      <c r="H4" s="225" t="s">
        <v>15</v>
      </c>
      <c r="I4" s="225"/>
      <c r="J4" s="225"/>
    </row>
    <row r="5" spans="1:11">
      <c r="A5" s="7"/>
      <c r="B5" s="7"/>
      <c r="C5" s="7"/>
      <c r="D5" s="7"/>
      <c r="E5" s="7"/>
      <c r="F5" s="7"/>
      <c r="G5" s="7"/>
      <c r="H5" s="46"/>
      <c r="I5" s="85"/>
      <c r="J5" s="85"/>
    </row>
    <row r="6" spans="1:11" ht="18.75">
      <c r="A6" s="7"/>
      <c r="B6" s="47" t="str">
        <f>'REKOD PRESTASI MURID'!$A$7</f>
        <v>BAHASA INGGERIS</v>
      </c>
      <c r="C6" s="7"/>
      <c r="D6" s="7"/>
      <c r="E6" s="7"/>
      <c r="F6" s="7"/>
      <c r="G6" s="7"/>
      <c r="H6" s="46"/>
      <c r="I6" s="86">
        <v>1</v>
      </c>
      <c r="J6" s="85"/>
    </row>
    <row r="7" spans="1:11">
      <c r="A7" s="7"/>
      <c r="B7" s="7"/>
      <c r="C7" s="7"/>
      <c r="D7" s="7"/>
      <c r="E7" s="7"/>
      <c r="F7" s="7"/>
      <c r="G7" s="7"/>
      <c r="H7" s="48">
        <v>1</v>
      </c>
      <c r="I7" s="48" t="str">
        <f>'REKOD PRESTASI MURID'!B12</f>
        <v>AHMAD BIN SULAIMAN</v>
      </c>
      <c r="J7" s="48" t="str">
        <f t="shared" ref="J7:J24" si="0">IF(I7=0,"",H7&amp;"  "&amp;I7)</f>
        <v>1  AHMAD BIN SULAIMAN</v>
      </c>
      <c r="K7" s="1">
        <f>'REKOD PRESTASI MURID'!AI12</f>
        <v>2</v>
      </c>
    </row>
    <row r="8" spans="1:11">
      <c r="A8" s="7"/>
      <c r="B8" s="205" t="s">
        <v>16</v>
      </c>
      <c r="C8" s="206"/>
      <c r="D8" s="49" t="str">
        <f>VLOOKUP($I$6,H7:J69,2)</f>
        <v>AHMAD BIN SULAIMAN</v>
      </c>
      <c r="E8" s="50"/>
      <c r="F8" s="18"/>
      <c r="G8" s="7"/>
      <c r="H8" s="48">
        <v>2</v>
      </c>
      <c r="I8" s="48" t="str">
        <f>'REKOD PRESTASI MURID'!B13</f>
        <v>SITI ROKIAH BINTI ALI</v>
      </c>
      <c r="J8" s="48" t="str">
        <f t="shared" si="0"/>
        <v>2  SITI ROKIAH BINTI ALI</v>
      </c>
      <c r="K8" s="1" t="str">
        <f>'REKOD PRESTASI MURID'!H6</f>
        <v>Pentaksiran Pertengahan Tahun</v>
      </c>
    </row>
    <row r="9" spans="1:11">
      <c r="A9" s="7"/>
      <c r="B9" s="208" t="s">
        <v>17</v>
      </c>
      <c r="C9" s="209"/>
      <c r="D9" s="53">
        <f>VLOOKUP($I$6,'REKOD PRESTASI MURID'!$A$12:$D$65,3)</f>
        <v>123356789413</v>
      </c>
      <c r="E9" s="54"/>
      <c r="F9" s="18"/>
      <c r="G9" s="7"/>
      <c r="H9" s="48">
        <v>3</v>
      </c>
      <c r="I9" s="48" t="str">
        <f>'REKOD PRESTASI MURID'!B14</f>
        <v>MOHD RAMLI BIN SHUKRI</v>
      </c>
      <c r="J9" s="48" t="str">
        <f t="shared" si="0"/>
        <v>3  MOHD RAMLI BIN SHUKRI</v>
      </c>
      <c r="K9" s="1" t="str">
        <f>'REKOD PRESTASI MURID'!H7</f>
        <v>Pentaksiran Akhir tahun</v>
      </c>
    </row>
    <row r="10" spans="1:11">
      <c r="A10" s="7"/>
      <c r="B10" s="208" t="s">
        <v>18</v>
      </c>
      <c r="C10" s="209"/>
      <c r="D10" s="55" t="str">
        <f>VLOOKUP($I$6,'REKOD PRESTASI MURID'!$A$12:$D$65,4)</f>
        <v>L</v>
      </c>
      <c r="E10" s="56"/>
      <c r="F10" s="18"/>
      <c r="G10" s="7"/>
      <c r="H10" s="48">
        <v>4</v>
      </c>
      <c r="I10" s="48" t="str">
        <f>'REKOD PRESTASI MURID'!B15</f>
        <v>NORAINI BINTI KASIM</v>
      </c>
      <c r="J10" s="48" t="str">
        <f t="shared" si="0"/>
        <v>4  NORAINI BINTI KASIM</v>
      </c>
    </row>
    <row r="11" spans="1:11">
      <c r="A11" s="7"/>
      <c r="B11" s="208" t="s">
        <v>19</v>
      </c>
      <c r="C11" s="209"/>
      <c r="D11" s="55" t="str">
        <f>'REKOD PRESTASI MURID'!D7</f>
        <v>TAHUN 2 MAWAR</v>
      </c>
      <c r="E11" s="56"/>
      <c r="F11" s="18"/>
      <c r="G11" s="7"/>
      <c r="H11" s="48">
        <v>5</v>
      </c>
      <c r="I11" s="48" t="str">
        <f>'REKOD PRESTASI MURID'!B16</f>
        <v>ALIAS BIN OMAR</v>
      </c>
      <c r="J11" s="48" t="str">
        <f t="shared" si="0"/>
        <v>5  ALIAS BIN OMAR</v>
      </c>
    </row>
    <row r="12" spans="1:11">
      <c r="A12" s="7"/>
      <c r="B12" s="51" t="s">
        <v>20</v>
      </c>
      <c r="C12" s="52"/>
      <c r="D12" s="55" t="str">
        <f>'REKOD PRESTASI MURID'!$D$6</f>
        <v>CIK ALYA KHALISAH BT HADI</v>
      </c>
      <c r="E12" s="56"/>
      <c r="F12" s="18"/>
      <c r="G12" s="7"/>
      <c r="H12" s="48">
        <v>6</v>
      </c>
      <c r="I12" s="48" t="str">
        <f>'REKOD PRESTASI MURID'!B17</f>
        <v>ABDUL HAKIM BIN KAMARUZAMAN</v>
      </c>
      <c r="J12" s="48" t="str">
        <f t="shared" si="0"/>
        <v>6  ABDUL HAKIM BIN KAMARUZAMAN</v>
      </c>
      <c r="K12" s="83"/>
    </row>
    <row r="13" spans="1:11">
      <c r="A13" s="7"/>
      <c r="B13" s="210" t="s">
        <v>21</v>
      </c>
      <c r="C13" s="211"/>
      <c r="D13" s="148">
        <f>B4</f>
        <v>43266</v>
      </c>
      <c r="E13" s="57"/>
      <c r="F13" s="18"/>
      <c r="G13" s="7"/>
      <c r="H13" s="48">
        <v>7</v>
      </c>
      <c r="I13" s="48" t="str">
        <f>'REKOD PRESTASI MURID'!B18</f>
        <v>ABDUL HAKIM BIN KAMARUZAMAN</v>
      </c>
      <c r="J13" s="48" t="str">
        <f t="shared" si="0"/>
        <v>7  ABDUL HAKIM BIN KAMARUZAMAN</v>
      </c>
    </row>
    <row r="14" spans="1:11">
      <c r="A14" s="7"/>
      <c r="B14" s="18"/>
      <c r="C14" s="18"/>
      <c r="D14" s="18"/>
      <c r="E14" s="58"/>
      <c r="F14" s="18"/>
      <c r="G14" s="7"/>
      <c r="H14" s="48">
        <v>8</v>
      </c>
      <c r="I14" s="48" t="str">
        <f>'REKOD PRESTASI MURID'!B19</f>
        <v>ABDUL HAKIM BIN KAMARUZAMAN</v>
      </c>
      <c r="J14" s="48" t="str">
        <f t="shared" si="0"/>
        <v>8  ABDUL HAKIM BIN KAMARUZAMAN</v>
      </c>
    </row>
    <row r="15" spans="1:11" ht="22.5" customHeight="1">
      <c r="A15" s="7"/>
      <c r="B15" s="212" t="s">
        <v>22</v>
      </c>
      <c r="C15" s="212"/>
      <c r="D15" s="212"/>
      <c r="E15" s="215">
        <f>IF(K7=1,"",VLOOKUP($I$6,'REKOD PRESTASI MURID'!$A$12:$AD$65,30))</f>
        <v>4</v>
      </c>
      <c r="F15" s="220" t="str">
        <f>UPPER(IF(K7=1,K8,K9))</f>
        <v>PENTAKSIRAN AKHIR TAHUN</v>
      </c>
      <c r="G15" s="7"/>
      <c r="H15" s="48">
        <v>9</v>
      </c>
      <c r="I15" s="48" t="str">
        <f>'REKOD PRESTASI MURID'!B20</f>
        <v>ABDUL HAKIM BIN KAMARUZAMAN</v>
      </c>
      <c r="J15" s="48" t="str">
        <f t="shared" si="0"/>
        <v>9  ABDUL HAKIM BIN KAMARUZAMAN</v>
      </c>
    </row>
    <row r="16" spans="1:11" ht="22.5" customHeight="1">
      <c r="A16" s="7"/>
      <c r="B16" s="59" t="str">
        <f>B6</f>
        <v>BAHASA INGGERIS</v>
      </c>
      <c r="C16" s="60"/>
      <c r="D16" s="60"/>
      <c r="E16" s="215"/>
      <c r="F16" s="221"/>
      <c r="G16" s="7"/>
      <c r="H16" s="48">
        <v>10</v>
      </c>
      <c r="I16" s="48" t="str">
        <f>'REKOD PRESTASI MURID'!B21</f>
        <v>ABDUL HAKIM BIN KAMARUZAMAN</v>
      </c>
      <c r="J16" s="48" t="str">
        <f t="shared" si="0"/>
        <v>10  ABDUL HAKIM BIN KAMARUZAMAN</v>
      </c>
    </row>
    <row r="17" spans="1:10" ht="67.5" customHeight="1">
      <c r="A17" s="7"/>
      <c r="B17" s="213" t="s">
        <v>23</v>
      </c>
      <c r="C17" s="213"/>
      <c r="D17" s="214"/>
      <c r="E17" s="216" t="str">
        <f>IF(E15="","Tahap Penguasaan Keseluruhan hanya dilaporkan pada pentaksiran akhir tahun sahaja",VLOOKUP(E15,'DATA PERNYATAAN TAHAP PGUASAAN '!A204:B209,2))</f>
        <v xml:space="preserve">Pupil works towards exceeding expectations for the curriculum target. </v>
      </c>
      <c r="F17" s="217"/>
      <c r="G17" s="7"/>
      <c r="H17" s="48">
        <v>11</v>
      </c>
      <c r="I17" s="48" t="str">
        <f>'REKOD PRESTASI MURID'!B22</f>
        <v>ABDUL HAKIM BIN KAMARUZAMAN</v>
      </c>
      <c r="J17" s="48" t="str">
        <f t="shared" si="0"/>
        <v>11  ABDUL HAKIM BIN KAMARUZAMAN</v>
      </c>
    </row>
    <row r="18" spans="1:10">
      <c r="A18" s="7"/>
      <c r="B18" s="6"/>
      <c r="C18" s="6"/>
      <c r="D18" s="6"/>
      <c r="E18" s="6"/>
      <c r="F18" s="6"/>
      <c r="G18" s="7"/>
      <c r="H18" s="48">
        <v>12</v>
      </c>
      <c r="I18" s="48" t="str">
        <f>'REKOD PRESTASI MURID'!B23</f>
        <v>ABDUL HAKIM BIN KAMARUZAMAN</v>
      </c>
      <c r="J18" s="48" t="str">
        <f t="shared" si="0"/>
        <v>12  ABDUL HAKIM BIN KAMARUZAMAN</v>
      </c>
    </row>
    <row r="19" spans="1:10" ht="81" customHeight="1">
      <c r="A19" s="7"/>
      <c r="B19" s="218" t="s">
        <v>4</v>
      </c>
      <c r="C19" s="218"/>
      <c r="D19" s="61" t="s">
        <v>24</v>
      </c>
      <c r="E19" s="62" t="s">
        <v>25</v>
      </c>
      <c r="F19" s="63" t="s">
        <v>26</v>
      </c>
      <c r="G19" s="7"/>
      <c r="H19" s="48">
        <v>13</v>
      </c>
      <c r="I19" s="48" t="str">
        <f>'REKOD PRESTASI MURID'!B24</f>
        <v>ABDUL HAKIM BIN KAMARUZAMAN</v>
      </c>
      <c r="J19" s="48" t="str">
        <f t="shared" si="0"/>
        <v>13  ABDUL HAKIM BIN KAMARUZAMAN</v>
      </c>
    </row>
    <row r="20" spans="1:10" ht="93.75" customHeight="1">
      <c r="A20" s="7"/>
      <c r="B20" s="179" t="str">
        <f>B16</f>
        <v>BAHASA INGGERIS</v>
      </c>
      <c r="C20" s="180"/>
      <c r="D20" s="64" t="str">
        <f>'REKOD PRESTASI MURID'!$E$11</f>
        <v>MENDENGAR (LISTENING)</v>
      </c>
      <c r="E20" s="65">
        <f>VLOOKUP($I$6,'REKOD PRESTASI MURID'!$A$12:$AD$65,5)</f>
        <v>2</v>
      </c>
      <c r="F20" s="66" t="str">
        <f>VLOOKUP(E20,'DATA PERNYATAAN TAHAP PGUASAAN '!A4:B9,2)</f>
        <v xml:space="preserve">• Recognises and reproduces some target language phonemes with a lot of support from the teacher.
• Understands a few simple questions, instructions and main ideas of the texts with a lot of support from the teacher.
</v>
      </c>
      <c r="G20" s="7"/>
      <c r="H20" s="48">
        <v>14</v>
      </c>
      <c r="I20" s="48" t="str">
        <f>'REKOD PRESTASI MURID'!B25</f>
        <v>ABDUL HAKIM BIN KAMARUZAMAN</v>
      </c>
      <c r="J20" s="48" t="str">
        <f t="shared" si="0"/>
        <v>14  ABDUL HAKIM BIN KAMARUZAMAN</v>
      </c>
    </row>
    <row r="21" spans="1:10" ht="93.75" customHeight="1">
      <c r="A21" s="7"/>
      <c r="B21" s="181"/>
      <c r="C21" s="182"/>
      <c r="D21" s="64" t="str">
        <f>'REKOD PRESTASI MURID'!$F$11</f>
        <v>BERTUTUR (SPEAKING)</v>
      </c>
      <c r="E21" s="65">
        <f>VLOOKUP($I$6,'REKOD PRESTASI MURID'!$A$12:$AD$65,6)</f>
        <v>2</v>
      </c>
      <c r="F21" s="66" t="str">
        <f>VLOOKUP(E21,'DATA PERNYATAAN TAHAP PGUASAAN '!A12:B17,2)</f>
        <v xml:space="preserve">• Produces a few simple information with a lot of support from the teacher.
• Asks and answers a few straightforward questions using fixed phrases with a lot of support from the teacher.
</v>
      </c>
      <c r="G21" s="7"/>
      <c r="H21" s="48">
        <v>15</v>
      </c>
      <c r="I21" s="48" t="str">
        <f>'REKOD PRESTASI MURID'!B26</f>
        <v>ABDUL HAKIM BIN KAMARUZAMAN</v>
      </c>
      <c r="J21" s="48" t="str">
        <f t="shared" si="0"/>
        <v>15  ABDUL HAKIM BIN KAMARUZAMAN</v>
      </c>
    </row>
    <row r="22" spans="1:10" ht="84" customHeight="1">
      <c r="A22" s="7"/>
      <c r="B22" s="183"/>
      <c r="C22" s="184"/>
      <c r="D22" s="64" t="str">
        <f>'REKOD PRESTASI MURID'!$G$11</f>
        <v>MEMBACA (READING)</v>
      </c>
      <c r="E22" s="65">
        <f>VLOOKUP($I$6,'REKOD PRESTASI MURID'!$A$12:$AD$65,7)</f>
        <v>3</v>
      </c>
      <c r="F22" s="66" t="str">
        <f>VLOOKUP(E22,'DATA PERNYATAAN TAHAP PGUASAAN '!A20:B25,2)</f>
        <v xml:space="preserve">• Identifies, recognises and names the letters of the alphabet with minimal support from the teacher.
• Blends and segments words (CVC, CCVC, CVCV, CCV) with support from the teacher.
• Understands main ideas, specific information and details of simple sentences.
• Uses picture dictionary and appropriate word attack skills to understand specific meaning with support from the teacher.
</v>
      </c>
      <c r="G22" s="7"/>
      <c r="H22" s="48">
        <v>16</v>
      </c>
      <c r="I22" s="48" t="str">
        <f>'REKOD PRESTASI MURID'!B27</f>
        <v>ABDUL HAKIM BIN KAMARUZAMAN</v>
      </c>
      <c r="J22" s="48" t="str">
        <f t="shared" si="0"/>
        <v>16  ABDUL HAKIM BIN KAMARUZAMAN</v>
      </c>
    </row>
    <row r="23" spans="1:10" ht="90.75" customHeight="1">
      <c r="A23" s="7"/>
      <c r="B23" s="67"/>
      <c r="C23" s="68"/>
      <c r="D23" s="64" t="str">
        <f>'REKOD PRESTASI MURID'!$H$11</f>
        <v>MENULIS (WRITING)</v>
      </c>
      <c r="E23" s="65">
        <f>VLOOKUP($I$6,'REKOD PRESTASI MURID'!$A$12:$AD$65,8)</f>
        <v>4</v>
      </c>
      <c r="F23" s="66" t="str">
        <f>VLOOKUP(E23,'DATA PERNYATAAN TAHAP PGUASAAN '!A28:B33,2)</f>
        <v xml:space="preserve">• Writes simple sentences by using appropriate language form and style with minimal support from the teacher.
• Organises basic information using correct punctuation and spelling with minimal support from the teacher.
</v>
      </c>
      <c r="G23" s="7"/>
      <c r="H23" s="48">
        <v>17</v>
      </c>
      <c r="I23" s="48" t="str">
        <f>'REKOD PRESTASI MURID'!B28</f>
        <v>ABDUL HAKIM BIN KAMARUZAMAN</v>
      </c>
      <c r="J23" s="48" t="str">
        <f t="shared" si="0"/>
        <v>17  ABDUL HAKIM BIN KAMARUZAMAN</v>
      </c>
    </row>
    <row r="24" spans="1:10">
      <c r="A24" s="7"/>
      <c r="B24" s="67"/>
      <c r="C24" s="68"/>
      <c r="D24" s="64">
        <f>'REKOD PRESTASI MURID'!$I$11</f>
        <v>0</v>
      </c>
      <c r="E24" s="65">
        <f>VLOOKUP($I$6,'REKOD PRESTASI MURID'!$A$12:$AD$65,9)</f>
        <v>0</v>
      </c>
      <c r="F24" s="66" t="e">
        <f>VLOOKUP(E24,'DATA PERNYATAAN TAHAP PGUASAAN '!A36:B41,2)</f>
        <v>#N/A</v>
      </c>
      <c r="G24" s="7"/>
      <c r="H24" s="48">
        <v>18</v>
      </c>
      <c r="I24" s="48" t="str">
        <f>'REKOD PRESTASI MURID'!B29</f>
        <v>ABDUL HAKIM BIN KAMARUZAMAN</v>
      </c>
      <c r="J24" s="48" t="str">
        <f t="shared" si="0"/>
        <v>18  ABDUL HAKIM BIN KAMARUZAMAN</v>
      </c>
    </row>
    <row r="25" spans="1:10">
      <c r="A25" s="7"/>
      <c r="B25" s="67"/>
      <c r="C25" s="68"/>
      <c r="D25" s="64">
        <f>'REKOD PRESTASI MURID'!$J$11</f>
        <v>0</v>
      </c>
      <c r="E25" s="65">
        <f>VLOOKUP($I$6,'REKOD PRESTASI MURID'!$A$12:$AD$65,10)</f>
        <v>0</v>
      </c>
      <c r="F25" s="66" t="e">
        <f>VLOOKUP(E25,'DATA PERNYATAAN TAHAP PGUASAAN '!A44:B49,2)</f>
        <v>#N/A</v>
      </c>
      <c r="G25" s="7"/>
      <c r="H25" s="48">
        <v>19</v>
      </c>
      <c r="I25" s="48" t="str">
        <f>'REKOD PRESTASI MURID'!B30</f>
        <v>ABDUL HAKIM BIN KAMARUZAMAN</v>
      </c>
      <c r="J25" s="48" t="str">
        <f t="shared" ref="J25:J30" si="1">IF(I25=0,"",H25&amp;"  "&amp;I25)</f>
        <v>19  ABDUL HAKIM BIN KAMARUZAMAN</v>
      </c>
    </row>
    <row r="26" spans="1:10">
      <c r="A26" s="7"/>
      <c r="B26" s="67"/>
      <c r="C26" s="68"/>
      <c r="D26" s="64">
        <f>'REKOD PRESTASI MURID'!$K$11</f>
        <v>0</v>
      </c>
      <c r="E26" s="65">
        <f>VLOOKUP($I$6,'REKOD PRESTASI MURID'!$A$12:$AD$65,11)</f>
        <v>0</v>
      </c>
      <c r="F26" s="66" t="e">
        <f>VLOOKUP(E26,'DATA PERNYATAAN TAHAP PGUASAAN '!A52:B57,2)</f>
        <v>#N/A</v>
      </c>
      <c r="G26" s="7"/>
      <c r="H26" s="48">
        <v>20</v>
      </c>
      <c r="I26" s="48" t="str">
        <f>'REKOD PRESTASI MURID'!B31</f>
        <v>ABDUL HAKIM BIN KAMARUZAMAN</v>
      </c>
      <c r="J26" s="48" t="str">
        <f t="shared" si="1"/>
        <v>20  ABDUL HAKIM BIN KAMARUZAMAN</v>
      </c>
    </row>
    <row r="27" spans="1:10">
      <c r="A27" s="7"/>
      <c r="B27" s="67"/>
      <c r="C27" s="68"/>
      <c r="D27" s="64">
        <f>'REKOD PRESTASI MURID'!$L$11</f>
        <v>0</v>
      </c>
      <c r="E27" s="65">
        <f>VLOOKUP($I$6,'REKOD PRESTASI MURID'!$A$12:$AD$65,12)</f>
        <v>0</v>
      </c>
      <c r="F27" s="66" t="e">
        <f>VLOOKUP(E27,'DATA PERNYATAAN TAHAP PGUASAAN '!A60:B65,2)</f>
        <v>#N/A</v>
      </c>
      <c r="G27" s="7"/>
      <c r="H27" s="48">
        <v>21</v>
      </c>
      <c r="I27" s="48" t="str">
        <f>'REKOD PRESTASI MURID'!B32</f>
        <v>ABDUL HAKIM BIN KAMARUZAMAN</v>
      </c>
      <c r="J27" s="48" t="str">
        <f t="shared" si="1"/>
        <v>21  ABDUL HAKIM BIN KAMARUZAMAN</v>
      </c>
    </row>
    <row r="28" spans="1:10">
      <c r="A28" s="7"/>
      <c r="B28" s="67"/>
      <c r="C28" s="68"/>
      <c r="D28" s="64">
        <f>'REKOD PRESTASI MURID'!$M$11</f>
        <v>0</v>
      </c>
      <c r="E28" s="65">
        <f>VLOOKUP($I$6,'REKOD PRESTASI MURID'!$A$12:$AD$65,13)</f>
        <v>0</v>
      </c>
      <c r="F28" s="66" t="e">
        <f>VLOOKUP(E28,'DATA PERNYATAAN TAHAP PGUASAAN '!A68:B73,2)</f>
        <v>#N/A</v>
      </c>
      <c r="G28" s="7"/>
      <c r="H28" s="48">
        <v>22</v>
      </c>
      <c r="I28" s="48" t="str">
        <f>'REKOD PRESTASI MURID'!B33</f>
        <v>ABDUL HAKIM BIN KAMARUZAMAN</v>
      </c>
      <c r="J28" s="48" t="str">
        <f t="shared" si="1"/>
        <v>22  ABDUL HAKIM BIN KAMARUZAMAN</v>
      </c>
    </row>
    <row r="29" spans="1:10">
      <c r="A29" s="7"/>
      <c r="B29" s="67"/>
      <c r="C29" s="68"/>
      <c r="D29" s="64">
        <f>'REKOD PRESTASI MURID'!$N$11</f>
        <v>0</v>
      </c>
      <c r="E29" s="65">
        <f>VLOOKUP($I$6,'REKOD PRESTASI MURID'!$A$12:$AD$65,14)</f>
        <v>0</v>
      </c>
      <c r="F29" s="66" t="e">
        <f>VLOOKUP(E29,'DATA PERNYATAAN TAHAP PGUASAAN '!A76:B81,2)</f>
        <v>#N/A</v>
      </c>
      <c r="G29" s="7"/>
      <c r="H29" s="48">
        <v>23</v>
      </c>
      <c r="I29" s="48" t="str">
        <f>'REKOD PRESTASI MURID'!B34</f>
        <v>ABDUL HAKIM BIN KAMARUZAMAN</v>
      </c>
      <c r="J29" s="48" t="str">
        <f t="shared" si="1"/>
        <v>23  ABDUL HAKIM BIN KAMARUZAMAN</v>
      </c>
    </row>
    <row r="30" spans="1:10">
      <c r="A30" s="7"/>
      <c r="B30" s="67"/>
      <c r="C30" s="68"/>
      <c r="D30" s="64">
        <f>'REKOD PRESTASI MURID'!$O$11</f>
        <v>0</v>
      </c>
      <c r="E30" s="65">
        <f>VLOOKUP($I$6,'REKOD PRESTASI MURID'!$A$12:$AD$65,15)</f>
        <v>0</v>
      </c>
      <c r="F30" s="66" t="e">
        <f>VLOOKUP(E30,'DATA PERNYATAAN TAHAP PGUASAAN '!A84:B89,2)</f>
        <v>#N/A</v>
      </c>
      <c r="G30" s="7"/>
      <c r="H30" s="48">
        <v>24</v>
      </c>
      <c r="I30" s="48" t="str">
        <f>'REKOD PRESTASI MURID'!B35</f>
        <v>ABDUL HAKIM BIN KAMARUZAMAN</v>
      </c>
      <c r="J30" s="48" t="str">
        <f t="shared" si="1"/>
        <v>24  ABDUL HAKIM BIN KAMARUZAMAN</v>
      </c>
    </row>
    <row r="31" spans="1:10">
      <c r="A31" s="7"/>
      <c r="B31" s="67"/>
      <c r="C31" s="68"/>
      <c r="D31" s="64">
        <f>'REKOD PRESTASI MURID'!$P$11</f>
        <v>0</v>
      </c>
      <c r="E31" s="65">
        <f>VLOOKUP($I$6,'REKOD PRESTASI MURID'!$A$12:$AD$65,16)</f>
        <v>0</v>
      </c>
      <c r="F31" s="66" t="e">
        <f>VLOOKUP(E31,'DATA PERNYATAAN TAHAP PGUASAAN '!A92:B97,2)</f>
        <v>#N/A</v>
      </c>
      <c r="G31" s="7"/>
      <c r="H31" s="48">
        <v>25</v>
      </c>
      <c r="I31" s="48" t="str">
        <f>'REKOD PRESTASI MURID'!B36</f>
        <v>ABDUL HAKIM BIN KAMARUZAMAN</v>
      </c>
      <c r="J31" s="48" t="str">
        <f t="shared" ref="J31:J63" si="2">IF(I31=0,"",H31&amp;"  "&amp;I31)</f>
        <v>25  ABDUL HAKIM BIN KAMARUZAMAN</v>
      </c>
    </row>
    <row r="32" spans="1:10">
      <c r="A32" s="7"/>
      <c r="B32" s="67"/>
      <c r="C32" s="68"/>
      <c r="D32" s="64">
        <f>'REKOD PRESTASI MURID'!Q$11</f>
        <v>0</v>
      </c>
      <c r="E32" s="65">
        <f>VLOOKUP($I$6,'REKOD PRESTASI MURID'!$A$12:$AD$65,17)</f>
        <v>0</v>
      </c>
      <c r="F32" s="66" t="e">
        <f>VLOOKUP(E32,'DATA PERNYATAAN TAHAP PGUASAAN '!A100:B105,2)</f>
        <v>#N/A</v>
      </c>
      <c r="G32" s="7"/>
      <c r="H32" s="48">
        <v>26</v>
      </c>
      <c r="I32" s="48" t="str">
        <f>'REKOD PRESTASI MURID'!B37</f>
        <v>ABDUL HAKIM BIN KAMARUZAMAN</v>
      </c>
      <c r="J32" s="48" t="str">
        <f t="shared" si="2"/>
        <v>26  ABDUL HAKIM BIN KAMARUZAMAN</v>
      </c>
    </row>
    <row r="33" spans="1:10">
      <c r="A33" s="7"/>
      <c r="B33" s="67"/>
      <c r="C33" s="68"/>
      <c r="D33" s="64">
        <f>'REKOD PRESTASI MURID'!$R$11</f>
        <v>0</v>
      </c>
      <c r="E33" s="65">
        <f>VLOOKUP($I$6,'REKOD PRESTASI MURID'!$A$12:$AD$65,18)</f>
        <v>0</v>
      </c>
      <c r="F33" s="66" t="e">
        <f>VLOOKUP(E33,'DATA PERNYATAAN TAHAP PGUASAAN '!A108:B113,2)</f>
        <v>#N/A</v>
      </c>
      <c r="G33" s="7"/>
      <c r="H33" s="48">
        <v>27</v>
      </c>
      <c r="I33" s="48" t="str">
        <f>'REKOD PRESTASI MURID'!B38</f>
        <v>ABDUL HAKIM BIN KAMARUZAMAN</v>
      </c>
      <c r="J33" s="48" t="str">
        <f t="shared" si="2"/>
        <v>27  ABDUL HAKIM BIN KAMARUZAMAN</v>
      </c>
    </row>
    <row r="34" spans="1:10">
      <c r="A34" s="7"/>
      <c r="B34" s="67"/>
      <c r="C34" s="68"/>
      <c r="D34" s="64">
        <f>'REKOD PRESTASI MURID'!$S$11</f>
        <v>0</v>
      </c>
      <c r="E34" s="65">
        <f>VLOOKUP($I$6,'REKOD PRESTASI MURID'!$A$12:$AD$65,19)</f>
        <v>0</v>
      </c>
      <c r="F34" s="66" t="e">
        <f>VLOOKUP(E34,'DATA PERNYATAAN TAHAP PGUASAAN '!A116:B121,2)</f>
        <v>#N/A</v>
      </c>
      <c r="G34" s="7"/>
      <c r="H34" s="48">
        <v>28</v>
      </c>
      <c r="I34" s="48" t="str">
        <f>'REKOD PRESTASI MURID'!B39</f>
        <v>ABDUL HAKIM BIN KAMARUZAMAN</v>
      </c>
      <c r="J34" s="48" t="str">
        <f t="shared" si="2"/>
        <v>28  ABDUL HAKIM BIN KAMARUZAMAN</v>
      </c>
    </row>
    <row r="35" spans="1:10">
      <c r="A35" s="7"/>
      <c r="B35" s="67"/>
      <c r="C35" s="68"/>
      <c r="D35" s="64">
        <f>'REKOD PRESTASI MURID'!$T$11</f>
        <v>0</v>
      </c>
      <c r="E35" s="65">
        <f>VLOOKUP($I$6,'REKOD PRESTASI MURID'!$A$12:$AD$65,20)</f>
        <v>0</v>
      </c>
      <c r="F35" s="66" t="e">
        <f>VLOOKUP(E35,'DATA PERNYATAAN TAHAP PGUASAAN '!A124:B129,2)</f>
        <v>#N/A</v>
      </c>
      <c r="G35" s="7"/>
      <c r="H35" s="48">
        <v>29</v>
      </c>
      <c r="I35" s="48" t="str">
        <f>'REKOD PRESTASI MURID'!B40</f>
        <v>ABDUL HAKIM BIN KAMARUZAMAN</v>
      </c>
      <c r="J35" s="48" t="str">
        <f t="shared" si="2"/>
        <v>29  ABDUL HAKIM BIN KAMARUZAMAN</v>
      </c>
    </row>
    <row r="36" spans="1:10">
      <c r="A36" s="7"/>
      <c r="B36" s="67"/>
      <c r="C36" s="68"/>
      <c r="D36" s="64">
        <f>'REKOD PRESTASI MURID'!$U$11</f>
        <v>0</v>
      </c>
      <c r="E36" s="65">
        <f>VLOOKUP($I$6,'REKOD PRESTASI MURID'!$A$12:$AD$65,21)</f>
        <v>0</v>
      </c>
      <c r="F36" s="66" t="e">
        <f>VLOOKUP(E36,'DATA PERNYATAAN TAHAP PGUASAAN '!A132:B137,2)</f>
        <v>#N/A</v>
      </c>
      <c r="G36" s="7"/>
      <c r="H36" s="48">
        <v>30</v>
      </c>
      <c r="I36" s="48" t="str">
        <f>'REKOD PRESTASI MURID'!B41</f>
        <v>ABDUL HAKIM BIN KAMARUZAMAN</v>
      </c>
      <c r="J36" s="48" t="str">
        <f t="shared" si="2"/>
        <v>30  ABDUL HAKIM BIN KAMARUZAMAN</v>
      </c>
    </row>
    <row r="37" spans="1:10">
      <c r="A37" s="7"/>
      <c r="B37" s="67"/>
      <c r="C37" s="68"/>
      <c r="D37" s="64">
        <f>'REKOD PRESTASI MURID'!$V$11</f>
        <v>0</v>
      </c>
      <c r="E37" s="65">
        <f>VLOOKUP($I$6,'REKOD PRESTASI MURID'!$A$12:$AD$65,22)</f>
        <v>0</v>
      </c>
      <c r="F37" s="66" t="e">
        <f>VLOOKUP(E37,'DATA PERNYATAAN TAHAP PGUASAAN '!A140:B145,2)</f>
        <v>#N/A</v>
      </c>
      <c r="G37" s="7"/>
      <c r="H37" s="48">
        <v>31</v>
      </c>
      <c r="I37" s="48">
        <f>'REKOD PRESTASI MURID'!B42</f>
        <v>0</v>
      </c>
      <c r="J37" s="48" t="str">
        <f t="shared" si="2"/>
        <v/>
      </c>
    </row>
    <row r="38" spans="1:10">
      <c r="A38" s="7"/>
      <c r="B38" s="67"/>
      <c r="C38" s="68"/>
      <c r="D38" s="64">
        <f>'REKOD PRESTASI MURID'!$W$11</f>
        <v>0</v>
      </c>
      <c r="E38" s="65">
        <f>VLOOKUP($I$6,'REKOD PRESTASI MURID'!$A$12:$AD$65,23)</f>
        <v>0</v>
      </c>
      <c r="F38" s="66" t="e">
        <f>VLOOKUP(E38,'DATA PERNYATAAN TAHAP PGUASAAN '!A148:B153,2)</f>
        <v>#N/A</v>
      </c>
      <c r="G38" s="7"/>
      <c r="H38" s="48">
        <v>32</v>
      </c>
      <c r="I38" s="48">
        <f>'REKOD PRESTASI MURID'!B43</f>
        <v>0</v>
      </c>
      <c r="J38" s="48" t="str">
        <f t="shared" si="2"/>
        <v/>
      </c>
    </row>
    <row r="39" spans="1:10">
      <c r="A39" s="7"/>
      <c r="B39" s="67"/>
      <c r="C39" s="68"/>
      <c r="D39" s="64">
        <f>'REKOD PRESTASI MURID'!$X$11</f>
        <v>0</v>
      </c>
      <c r="E39" s="65">
        <f>VLOOKUP($I$6,'REKOD PRESTASI MURID'!$A$12:$AD$65,24)</f>
        <v>0</v>
      </c>
      <c r="F39" s="66" t="e">
        <f>VLOOKUP(E39,'DATA PERNYATAAN TAHAP PGUASAAN '!A156:B161,2)</f>
        <v>#N/A</v>
      </c>
      <c r="G39" s="7"/>
      <c r="H39" s="48">
        <v>33</v>
      </c>
      <c r="I39" s="48">
        <f>'REKOD PRESTASI MURID'!B44</f>
        <v>0</v>
      </c>
      <c r="J39" s="48" t="str">
        <f t="shared" si="2"/>
        <v/>
      </c>
    </row>
    <row r="40" spans="1:10">
      <c r="A40" s="7"/>
      <c r="B40" s="67"/>
      <c r="C40" s="68"/>
      <c r="D40" s="64">
        <f>'REKOD PRESTASI MURID'!$Y$11</f>
        <v>0</v>
      </c>
      <c r="E40" s="65">
        <f>VLOOKUP($I$6,'REKOD PRESTASI MURID'!$A$12:$AD$65,25)</f>
        <v>0</v>
      </c>
      <c r="F40" s="66" t="e">
        <f>VLOOKUP(E40,'DATA PERNYATAAN TAHAP PGUASAAN '!A164:B169,2)</f>
        <v>#N/A</v>
      </c>
      <c r="G40" s="7"/>
      <c r="H40" s="48">
        <v>34</v>
      </c>
      <c r="I40" s="48">
        <f>'REKOD PRESTASI MURID'!B45</f>
        <v>0</v>
      </c>
      <c r="J40" s="48" t="str">
        <f t="shared" si="2"/>
        <v/>
      </c>
    </row>
    <row r="41" spans="1:10">
      <c r="A41" s="7"/>
      <c r="B41" s="67"/>
      <c r="C41" s="68"/>
      <c r="D41" s="64">
        <f>'REKOD PRESTASI MURID'!$Z$11</f>
        <v>0</v>
      </c>
      <c r="E41" s="65">
        <f>VLOOKUP($I$6,'REKOD PRESTASI MURID'!$A$12:$AD$65,26)</f>
        <v>0</v>
      </c>
      <c r="F41" s="66" t="e">
        <f>VLOOKUP(E41,'DATA PERNYATAAN TAHAP PGUASAAN '!A172:B177,2)</f>
        <v>#N/A</v>
      </c>
      <c r="G41" s="7"/>
      <c r="H41" s="48">
        <v>35</v>
      </c>
      <c r="I41" s="48">
        <f>'REKOD PRESTASI MURID'!B46</f>
        <v>0</v>
      </c>
      <c r="J41" s="48" t="str">
        <f t="shared" si="2"/>
        <v/>
      </c>
    </row>
    <row r="42" spans="1:10">
      <c r="A42" s="7"/>
      <c r="B42" s="67"/>
      <c r="C42" s="68"/>
      <c r="D42" s="64">
        <f>'REKOD PRESTASI MURID'!$AA$11</f>
        <v>0</v>
      </c>
      <c r="E42" s="65">
        <f>VLOOKUP($I$6,'REKOD PRESTASI MURID'!$A$12:$AD$65,27)</f>
        <v>0</v>
      </c>
      <c r="F42" s="66" t="e">
        <f>VLOOKUP(E42,'DATA PERNYATAAN TAHAP PGUASAAN '!A180:B185,2)</f>
        <v>#N/A</v>
      </c>
      <c r="G42" s="7"/>
      <c r="H42" s="48">
        <v>36</v>
      </c>
      <c r="I42" s="48">
        <f>'REKOD PRESTASI MURID'!B47</f>
        <v>0</v>
      </c>
      <c r="J42" s="48" t="str">
        <f t="shared" si="2"/>
        <v/>
      </c>
    </row>
    <row r="43" spans="1:10">
      <c r="A43" s="7"/>
      <c r="B43" s="67"/>
      <c r="C43" s="68"/>
      <c r="D43" s="64">
        <f>'REKOD PRESTASI MURID'!$AB$11</f>
        <v>0</v>
      </c>
      <c r="E43" s="65">
        <f>VLOOKUP($I$6,'REKOD PRESTASI MURID'!$A$12:$AD$65,28)</f>
        <v>0</v>
      </c>
      <c r="F43" s="66" t="e">
        <f>VLOOKUP(E43,'DATA PERNYATAAN TAHAP PGUASAAN '!A188:B193,2)</f>
        <v>#N/A</v>
      </c>
      <c r="G43" s="7"/>
      <c r="H43" s="48">
        <v>37</v>
      </c>
      <c r="I43" s="48">
        <f>'REKOD PRESTASI MURID'!B48</f>
        <v>0</v>
      </c>
      <c r="J43" s="48" t="str">
        <f t="shared" si="2"/>
        <v/>
      </c>
    </row>
    <row r="44" spans="1:10">
      <c r="A44" s="7"/>
      <c r="B44" s="69"/>
      <c r="C44" s="70"/>
      <c r="D44" s="64">
        <f>'REKOD PRESTASI MURID'!$AC$11</f>
        <v>0</v>
      </c>
      <c r="E44" s="65">
        <f>VLOOKUP($I$6,'REKOD PRESTASI MURID'!$A$12:$AD$65,29)</f>
        <v>0</v>
      </c>
      <c r="F44" s="66" t="e">
        <f>VLOOKUP(E44,'DATA PERNYATAAN TAHAP PGUASAAN '!A196:B201,2)</f>
        <v>#N/A</v>
      </c>
      <c r="G44" s="7"/>
      <c r="H44" s="48">
        <v>38</v>
      </c>
      <c r="I44" s="48">
        <f>'REKOD PRESTASI MURID'!B49</f>
        <v>0</v>
      </c>
      <c r="J44" s="48" t="str">
        <f t="shared" si="2"/>
        <v/>
      </c>
    </row>
    <row r="45" spans="1:10" s="40" customFormat="1" ht="18">
      <c r="A45" s="7"/>
      <c r="B45" s="71"/>
      <c r="C45" s="71"/>
      <c r="D45" s="72"/>
      <c r="E45" s="73"/>
      <c r="F45" s="74"/>
      <c r="G45" s="7"/>
      <c r="H45" s="48">
        <v>39</v>
      </c>
      <c r="I45" s="48">
        <f>'REKOD PRESTASI MURID'!B50</f>
        <v>0</v>
      </c>
      <c r="J45" s="48" t="str">
        <f t="shared" si="2"/>
        <v/>
      </c>
    </row>
    <row r="46" spans="1:10" s="40" customFormat="1" ht="21.75" customHeight="1">
      <c r="A46" s="75"/>
      <c r="B46" s="76"/>
      <c r="C46" s="76"/>
      <c r="D46" s="77"/>
      <c r="E46" s="78"/>
      <c r="F46" s="79"/>
      <c r="G46" s="75"/>
      <c r="H46" s="48">
        <v>40</v>
      </c>
      <c r="I46" s="48">
        <f>'REKOD PRESTASI MURID'!B51</f>
        <v>0</v>
      </c>
      <c r="J46" s="48" t="str">
        <f t="shared" si="2"/>
        <v/>
      </c>
    </row>
    <row r="47" spans="1:10" s="40" customFormat="1" ht="21.75" customHeight="1">
      <c r="A47" s="75"/>
      <c r="B47" s="76"/>
      <c r="C47" s="76"/>
      <c r="D47" s="222" t="s">
        <v>95</v>
      </c>
      <c r="E47" s="219"/>
      <c r="F47" s="219"/>
      <c r="G47" s="75"/>
      <c r="H47" s="48">
        <v>41</v>
      </c>
      <c r="I47" s="48">
        <f>'REKOD PRESTASI MURID'!B52</f>
        <v>0</v>
      </c>
      <c r="J47" s="48" t="str">
        <f t="shared" si="2"/>
        <v/>
      </c>
    </row>
    <row r="48" spans="1:10" s="41" customFormat="1" ht="22.5" customHeight="1">
      <c r="A48" s="75"/>
      <c r="B48" s="81"/>
      <c r="C48" s="81"/>
      <c r="D48" s="222"/>
      <c r="E48" s="207"/>
      <c r="F48" s="207"/>
      <c r="G48" s="75"/>
      <c r="H48" s="48">
        <v>42</v>
      </c>
      <c r="I48" s="48">
        <f>'REKOD PRESTASI MURID'!B53</f>
        <v>0</v>
      </c>
      <c r="J48" s="48" t="str">
        <f t="shared" si="2"/>
        <v/>
      </c>
    </row>
    <row r="49" spans="1:10" s="41" customFormat="1" ht="21" customHeight="1">
      <c r="A49" s="75"/>
      <c r="B49" s="81"/>
      <c r="C49" s="81"/>
      <c r="D49" s="80"/>
      <c r="E49" s="207"/>
      <c r="F49" s="207"/>
      <c r="G49" s="75"/>
      <c r="H49" s="48">
        <v>43</v>
      </c>
      <c r="I49" s="48">
        <f>'REKOD PRESTASI MURID'!B54</f>
        <v>0</v>
      </c>
      <c r="J49" s="48" t="str">
        <f t="shared" si="2"/>
        <v/>
      </c>
    </row>
    <row r="50" spans="1:10" s="41" customFormat="1">
      <c r="A50" s="75"/>
      <c r="B50" s="75"/>
      <c r="C50" s="75"/>
      <c r="D50" s="75"/>
      <c r="E50" s="75"/>
      <c r="F50" s="75"/>
      <c r="G50" s="75"/>
      <c r="H50" s="48">
        <v>44</v>
      </c>
      <c r="I50" s="48">
        <f>'REKOD PRESTASI MURID'!B55</f>
        <v>0</v>
      </c>
      <c r="J50" s="48" t="str">
        <f t="shared" si="2"/>
        <v/>
      </c>
    </row>
    <row r="51" spans="1:10">
      <c r="H51" s="48">
        <v>45</v>
      </c>
      <c r="I51" s="48">
        <f>'REKOD PRESTASI MURID'!B56</f>
        <v>0</v>
      </c>
      <c r="J51" s="48" t="str">
        <f t="shared" si="2"/>
        <v/>
      </c>
    </row>
    <row r="52" spans="1:10">
      <c r="H52" s="48">
        <v>46</v>
      </c>
      <c r="I52" s="48">
        <f>'REKOD PRESTASI MURID'!B57</f>
        <v>0</v>
      </c>
      <c r="J52" s="48" t="str">
        <f t="shared" si="2"/>
        <v/>
      </c>
    </row>
    <row r="53" spans="1:10">
      <c r="H53" s="48">
        <v>47</v>
      </c>
      <c r="I53" s="48">
        <f>'REKOD PRESTASI MURID'!B58</f>
        <v>0</v>
      </c>
      <c r="J53" s="48" t="str">
        <f t="shared" si="2"/>
        <v/>
      </c>
    </row>
    <row r="54" spans="1:10">
      <c r="H54" s="48">
        <v>48</v>
      </c>
      <c r="I54" s="48">
        <f>'REKOD PRESTASI MURID'!B59</f>
        <v>0</v>
      </c>
      <c r="J54" s="48" t="str">
        <f t="shared" si="2"/>
        <v/>
      </c>
    </row>
    <row r="55" spans="1:10">
      <c r="B55" s="40" t="s">
        <v>27</v>
      </c>
      <c r="F55" s="82" t="s">
        <v>27</v>
      </c>
      <c r="H55" s="48">
        <v>49</v>
      </c>
      <c r="I55" s="48">
        <f>'REKOD PRESTASI MURID'!B60</f>
        <v>0</v>
      </c>
      <c r="J55" s="48" t="str">
        <f t="shared" si="2"/>
        <v/>
      </c>
    </row>
    <row r="56" spans="1:10">
      <c r="B56" s="83" t="str">
        <f>'REKOD PRESTASI MURID'!$D$6</f>
        <v>CIK ALYA KHALISAH BT HADI</v>
      </c>
      <c r="C56" s="83"/>
      <c r="D56" s="83"/>
      <c r="E56" s="83"/>
      <c r="F56" s="178" t="str">
        <f>'REKOD PRESTASI MURID'!B70</f>
        <v>EN. TAN KAR HOCK</v>
      </c>
      <c r="H56" s="48">
        <v>50</v>
      </c>
      <c r="I56" s="48">
        <f>'REKOD PRESTASI MURID'!B61</f>
        <v>0</v>
      </c>
      <c r="J56" s="48" t="str">
        <f t="shared" si="2"/>
        <v/>
      </c>
    </row>
    <row r="57" spans="1:10">
      <c r="B57" s="40" t="s">
        <v>28</v>
      </c>
      <c r="F57" s="82" t="str">
        <f>'REKOD PRESTASI MURID'!$B$71</f>
        <v>GURU BESAR</v>
      </c>
      <c r="H57" s="48">
        <v>51</v>
      </c>
      <c r="I57" s="48">
        <f>'REKOD PRESTASI MURID'!B62</f>
        <v>0</v>
      </c>
      <c r="J57" s="48" t="str">
        <f t="shared" si="2"/>
        <v/>
      </c>
    </row>
    <row r="58" spans="1:10">
      <c r="B58" s="40" t="str">
        <f>'REKOD PRESTASI MURID'!$B$72</f>
        <v>SK BUKIT CAHAYA MURNI</v>
      </c>
      <c r="F58" s="82" t="str">
        <f>'REKOD PRESTASI MURID'!$B$72</f>
        <v>SK BUKIT CAHAYA MURNI</v>
      </c>
      <c r="H58" s="48">
        <v>52</v>
      </c>
      <c r="I58" s="48">
        <f>'REKOD PRESTASI MURID'!B63</f>
        <v>0</v>
      </c>
      <c r="J58" s="48" t="str">
        <f t="shared" si="2"/>
        <v/>
      </c>
    </row>
    <row r="59" spans="1:10">
      <c r="B59" s="82"/>
      <c r="C59" s="82"/>
      <c r="D59" s="82"/>
      <c r="E59" s="82"/>
      <c r="H59" s="48">
        <v>53</v>
      </c>
      <c r="I59" s="48">
        <f>'REKOD PRESTASI MURID'!B64</f>
        <v>0</v>
      </c>
      <c r="J59" s="48" t="str">
        <f t="shared" si="2"/>
        <v/>
      </c>
    </row>
    <row r="60" spans="1:10">
      <c r="H60" s="48">
        <v>54</v>
      </c>
      <c r="I60" s="48">
        <f>'REKOD PRESTASI MURID'!B65</f>
        <v>0</v>
      </c>
      <c r="J60" s="48" t="str">
        <f t="shared" si="2"/>
        <v/>
      </c>
    </row>
    <row r="61" spans="1:10" s="40" customFormat="1">
      <c r="G61" s="84"/>
      <c r="H61" s="48">
        <v>55</v>
      </c>
      <c r="I61" s="48">
        <f>'REKOD PRESTASI MURID'!B66</f>
        <v>0</v>
      </c>
      <c r="J61" s="48" t="str">
        <f t="shared" si="2"/>
        <v/>
      </c>
    </row>
    <row r="62" spans="1:10" s="40" customFormat="1">
      <c r="G62" s="84"/>
      <c r="H62" s="48">
        <v>56</v>
      </c>
      <c r="I62" s="48">
        <f>'REKOD PRESTASI MURID'!B67</f>
        <v>0</v>
      </c>
      <c r="J62" s="48" t="str">
        <f t="shared" si="2"/>
        <v/>
      </c>
    </row>
    <row r="63" spans="1:10" s="40" customFormat="1">
      <c r="G63" s="84"/>
      <c r="H63" s="48">
        <v>57</v>
      </c>
      <c r="I63" s="48">
        <f>'REKOD PRESTASI MURID'!B68</f>
        <v>0</v>
      </c>
      <c r="J63" s="48" t="str">
        <f t="shared" si="2"/>
        <v/>
      </c>
    </row>
    <row r="64" spans="1:10" s="40" customFormat="1">
      <c r="G64" s="84"/>
      <c r="H64" s="48">
        <v>58</v>
      </c>
      <c r="I64" s="48"/>
      <c r="J64" s="48"/>
    </row>
    <row r="65" spans="4:10" s="40" customFormat="1">
      <c r="G65" s="84"/>
      <c r="H65" s="48">
        <v>59</v>
      </c>
      <c r="I65" s="48"/>
      <c r="J65" s="48"/>
    </row>
    <row r="66" spans="4:10" s="40" customFormat="1">
      <c r="D66" s="83"/>
      <c r="E66" s="83"/>
      <c r="G66" s="84"/>
      <c r="H66" s="48">
        <v>60</v>
      </c>
      <c r="I66" s="48"/>
      <c r="J66" s="48"/>
    </row>
    <row r="67" spans="4:10" s="40" customFormat="1">
      <c r="G67" s="84"/>
      <c r="H67" s="48">
        <v>61</v>
      </c>
      <c r="I67" s="48"/>
      <c r="J67" s="48"/>
    </row>
    <row r="68" spans="4:10" s="40" customFormat="1">
      <c r="G68" s="84"/>
      <c r="H68" s="48">
        <v>62</v>
      </c>
      <c r="I68" s="48"/>
      <c r="J68" s="48"/>
    </row>
    <row r="69" spans="4:10" s="40" customFormat="1">
      <c r="G69" s="84"/>
      <c r="H69" s="48">
        <v>63</v>
      </c>
      <c r="I69" s="48"/>
      <c r="J69" s="48"/>
    </row>
    <row r="70" spans="4:10" s="40" customFormat="1">
      <c r="G70" s="84"/>
      <c r="H70" s="48">
        <v>64</v>
      </c>
      <c r="I70" s="48"/>
      <c r="J70" s="48"/>
    </row>
    <row r="71" spans="4:10" s="40" customFormat="1">
      <c r="G71" s="84"/>
      <c r="H71" s="48">
        <v>65</v>
      </c>
      <c r="I71" s="48"/>
      <c r="J71" s="48"/>
    </row>
    <row r="72" spans="4:10" s="40" customFormat="1">
      <c r="G72" s="84"/>
      <c r="H72" s="48">
        <v>66</v>
      </c>
      <c r="I72" s="48"/>
      <c r="J72" s="48"/>
    </row>
    <row r="73" spans="4:10">
      <c r="H73" s="48">
        <v>67</v>
      </c>
      <c r="I73" s="48"/>
      <c r="J73" s="48"/>
    </row>
    <row r="74" spans="4:10">
      <c r="H74" s="48">
        <v>68</v>
      </c>
      <c r="I74" s="48"/>
      <c r="J74" s="48"/>
    </row>
    <row r="75" spans="4:10">
      <c r="H75" s="48">
        <v>69</v>
      </c>
      <c r="I75" s="48"/>
      <c r="J75" s="48"/>
    </row>
    <row r="76" spans="4:10">
      <c r="H76" s="87"/>
      <c r="I76" s="88"/>
      <c r="J76" s="40"/>
    </row>
    <row r="77" spans="4:10">
      <c r="H77" s="87"/>
      <c r="I77" s="88"/>
      <c r="J77" s="40"/>
    </row>
    <row r="78" spans="4:10">
      <c r="H78" s="87"/>
      <c r="I78" s="88"/>
      <c r="J78" s="40"/>
    </row>
    <row r="79" spans="4:10">
      <c r="H79" s="87"/>
      <c r="I79" s="88"/>
      <c r="J79" s="40"/>
    </row>
    <row r="80" spans="4:10">
      <c r="H80" s="87"/>
      <c r="I80" s="88"/>
      <c r="J80" s="40"/>
    </row>
    <row r="81" spans="8:10">
      <c r="H81" s="87"/>
      <c r="I81" s="88"/>
      <c r="J81" s="40"/>
    </row>
    <row r="82" spans="8:10">
      <c r="H82" s="87"/>
      <c r="I82" s="88"/>
      <c r="J82" s="40"/>
    </row>
    <row r="83" spans="8:10">
      <c r="H83" s="87"/>
      <c r="I83" s="88"/>
      <c r="J83" s="40"/>
    </row>
    <row r="84" spans="8:10">
      <c r="H84" s="87"/>
      <c r="I84" s="88"/>
      <c r="J84" s="40"/>
    </row>
    <row r="85" spans="8:10">
      <c r="H85" s="87"/>
      <c r="I85" s="88"/>
      <c r="J85" s="40"/>
    </row>
    <row r="86" spans="8:10">
      <c r="H86" s="87"/>
      <c r="I86" s="40"/>
      <c r="J86" s="40"/>
    </row>
    <row r="87" spans="8:10">
      <c r="H87" s="87"/>
      <c r="I87" s="40"/>
      <c r="J87" s="40"/>
    </row>
  </sheetData>
  <sheetProtection algorithmName="SHA-512" hashValue="xTOHU2ZR0EGbVPxE3QiIwuPOZ1VCaEofyJ/dSnL+8ub1X42Q2YRsPAhauVY7F2kpPTO2khbwZJeX/lkATUKBYA==" saltValue="pTmrz4vvHUxMC6R4Ah82EQ==" spinCount="100000" sheet="1" scenarios="1"/>
  <mergeCells count="20">
    <mergeCell ref="B1:F1"/>
    <mergeCell ref="B2:F2"/>
    <mergeCell ref="B3:F3"/>
    <mergeCell ref="B4:F4"/>
    <mergeCell ref="H4:J4"/>
    <mergeCell ref="B8:C8"/>
    <mergeCell ref="E49:F49"/>
    <mergeCell ref="B9:C9"/>
    <mergeCell ref="B10:C10"/>
    <mergeCell ref="B11:C11"/>
    <mergeCell ref="B13:C13"/>
    <mergeCell ref="B15:D15"/>
    <mergeCell ref="B17:D17"/>
    <mergeCell ref="E15:E16"/>
    <mergeCell ref="E17:F17"/>
    <mergeCell ref="B19:C19"/>
    <mergeCell ref="E47:F47"/>
    <mergeCell ref="E48:F48"/>
    <mergeCell ref="F15:F16"/>
    <mergeCell ref="D47:D48"/>
  </mergeCells>
  <printOptions horizontalCentered="1"/>
  <pageMargins left="0.2361111111111111" right="0.2361111111111111" top="0.74791666666666667" bottom="0.74791666666666667" header="0.31458333333333333" footer="0.31458333333333333"/>
  <pageSetup paperSize="9" scale="61"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zoomScale="90" zoomScaleNormal="90" zoomScaleSheetLayoutView="100" workbookViewId="0">
      <selection activeCell="D204" sqref="D204"/>
    </sheetView>
  </sheetViews>
  <sheetFormatPr defaultRowHeight="14.25" zeroHeight="1"/>
  <cols>
    <col min="1" max="1" width="20.85546875" style="23" customWidth="1"/>
    <col min="2" max="2" width="104.7109375" style="24" customWidth="1"/>
    <col min="3" max="4" width="9.140625" style="23" customWidth="1"/>
    <col min="5" max="5" width="9.140625" style="23" bestFit="1"/>
    <col min="6" max="16384" width="9.140625" style="23"/>
  </cols>
  <sheetData>
    <row r="1" spans="1:9" ht="39.75" customHeight="1">
      <c r="A1" s="25" t="s">
        <v>29</v>
      </c>
      <c r="B1" s="26"/>
    </row>
    <row r="2" spans="1:9" ht="27.75" customHeight="1">
      <c r="A2" s="27"/>
      <c r="B2" s="28"/>
    </row>
    <row r="3" spans="1:9" ht="30">
      <c r="A3" s="29" t="s">
        <v>25</v>
      </c>
      <c r="B3" s="29" t="s">
        <v>76</v>
      </c>
    </row>
    <row r="4" spans="1:9" ht="57">
      <c r="A4" s="31">
        <v>1</v>
      </c>
      <c r="B4" s="175" t="s">
        <v>101</v>
      </c>
    </row>
    <row r="5" spans="1:9" ht="48" customHeight="1">
      <c r="A5" s="31">
        <v>2</v>
      </c>
      <c r="B5" s="176" t="s">
        <v>102</v>
      </c>
    </row>
    <row r="6" spans="1:9" ht="71.25">
      <c r="A6" s="31">
        <v>3</v>
      </c>
      <c r="B6" s="175" t="s">
        <v>103</v>
      </c>
    </row>
    <row r="7" spans="1:9" ht="71.25">
      <c r="A7" s="31">
        <v>4</v>
      </c>
      <c r="B7" s="176" t="s">
        <v>104</v>
      </c>
    </row>
    <row r="8" spans="1:9" ht="71.25">
      <c r="A8" s="31">
        <v>5</v>
      </c>
      <c r="B8" s="175" t="s">
        <v>105</v>
      </c>
    </row>
    <row r="9" spans="1:9" ht="57">
      <c r="A9" s="31">
        <v>6</v>
      </c>
      <c r="B9" s="176" t="s">
        <v>106</v>
      </c>
    </row>
    <row r="10" spans="1:9" ht="52.5" customHeight="1">
      <c r="A10" s="27"/>
      <c r="B10" s="28"/>
    </row>
    <row r="11" spans="1:9" ht="30">
      <c r="A11" s="33" t="s">
        <v>25</v>
      </c>
      <c r="B11" s="29" t="s">
        <v>77</v>
      </c>
    </row>
    <row r="12" spans="1:9" ht="57">
      <c r="A12" s="31">
        <v>1</v>
      </c>
      <c r="B12" s="176" t="s">
        <v>107</v>
      </c>
    </row>
    <row r="13" spans="1:9" ht="57">
      <c r="A13" s="31">
        <v>2</v>
      </c>
      <c r="B13" s="176" t="s">
        <v>108</v>
      </c>
    </row>
    <row r="14" spans="1:9" ht="71.25">
      <c r="A14" s="31">
        <v>3</v>
      </c>
      <c r="B14" s="176" t="s">
        <v>109</v>
      </c>
    </row>
    <row r="15" spans="1:9" ht="85.5">
      <c r="A15" s="31">
        <v>4</v>
      </c>
      <c r="B15" s="176" t="s">
        <v>110</v>
      </c>
      <c r="I15" s="34"/>
    </row>
    <row r="16" spans="1:9" ht="85.5">
      <c r="A16" s="31">
        <v>5</v>
      </c>
      <c r="B16" s="176" t="s">
        <v>111</v>
      </c>
    </row>
    <row r="17" spans="1:2" ht="85.5">
      <c r="A17" s="31">
        <v>6</v>
      </c>
      <c r="B17" s="176" t="s">
        <v>112</v>
      </c>
    </row>
    <row r="18" spans="1:2" ht="31.5" customHeight="1">
      <c r="A18" s="27"/>
      <c r="B18" s="28"/>
    </row>
    <row r="19" spans="1:2" ht="30">
      <c r="A19" s="33" t="s">
        <v>25</v>
      </c>
      <c r="B19" s="29" t="s">
        <v>78</v>
      </c>
    </row>
    <row r="20" spans="1:2" ht="71.25">
      <c r="A20" s="31">
        <v>1</v>
      </c>
      <c r="B20" s="177" t="s">
        <v>113</v>
      </c>
    </row>
    <row r="21" spans="1:2" ht="57">
      <c r="A21" s="31">
        <v>2</v>
      </c>
      <c r="B21" s="177" t="s">
        <v>114</v>
      </c>
    </row>
    <row r="22" spans="1:2" ht="85.5">
      <c r="A22" s="31">
        <v>3</v>
      </c>
      <c r="B22" s="32" t="s">
        <v>115</v>
      </c>
    </row>
    <row r="23" spans="1:2" ht="71.25">
      <c r="A23" s="31">
        <v>4</v>
      </c>
      <c r="B23" s="177" t="s">
        <v>116</v>
      </c>
    </row>
    <row r="24" spans="1:2" ht="57">
      <c r="A24" s="31">
        <v>5</v>
      </c>
      <c r="B24" s="177" t="s">
        <v>117</v>
      </c>
    </row>
    <row r="25" spans="1:2" ht="71.25">
      <c r="A25" s="31">
        <v>6</v>
      </c>
      <c r="B25" s="177" t="s">
        <v>118</v>
      </c>
    </row>
    <row r="26" spans="1:2"/>
    <row r="27" spans="1:2" ht="30">
      <c r="A27" s="33" t="s">
        <v>25</v>
      </c>
      <c r="B27" s="29" t="s">
        <v>88</v>
      </c>
    </row>
    <row r="28" spans="1:2" ht="57">
      <c r="A28" s="31">
        <v>1</v>
      </c>
      <c r="B28" s="32" t="s">
        <v>119</v>
      </c>
    </row>
    <row r="29" spans="1:2" ht="57">
      <c r="A29" s="31">
        <v>2</v>
      </c>
      <c r="B29" s="32" t="s">
        <v>120</v>
      </c>
    </row>
    <row r="30" spans="1:2" ht="42.75">
      <c r="A30" s="31">
        <v>3</v>
      </c>
      <c r="B30" s="32" t="s">
        <v>121</v>
      </c>
    </row>
    <row r="31" spans="1:2" ht="57">
      <c r="A31" s="31">
        <v>4</v>
      </c>
      <c r="B31" s="32" t="s">
        <v>122</v>
      </c>
    </row>
    <row r="32" spans="1:2" ht="42.75">
      <c r="A32" s="31">
        <v>5</v>
      </c>
      <c r="B32" s="32" t="s">
        <v>123</v>
      </c>
    </row>
    <row r="33" spans="1:2" ht="57">
      <c r="A33" s="31">
        <v>6</v>
      </c>
      <c r="B33" s="32" t="s">
        <v>124</v>
      </c>
    </row>
    <row r="34" spans="1:2"/>
    <row r="35" spans="1:2" ht="30" hidden="1">
      <c r="A35" s="33" t="s">
        <v>25</v>
      </c>
      <c r="B35" s="30"/>
    </row>
    <row r="36" spans="1:2" hidden="1">
      <c r="A36" s="31">
        <v>1</v>
      </c>
      <c r="B36" s="32"/>
    </row>
    <row r="37" spans="1:2" hidden="1">
      <c r="A37" s="31">
        <v>2</v>
      </c>
      <c r="B37" s="32"/>
    </row>
    <row r="38" spans="1:2" hidden="1">
      <c r="A38" s="31">
        <v>3</v>
      </c>
      <c r="B38" s="32"/>
    </row>
    <row r="39" spans="1:2" hidden="1">
      <c r="A39" s="31">
        <v>4</v>
      </c>
      <c r="B39" s="32"/>
    </row>
    <row r="40" spans="1:2" hidden="1">
      <c r="A40" s="31">
        <v>5</v>
      </c>
      <c r="B40" s="32"/>
    </row>
    <row r="41" spans="1:2" hidden="1">
      <c r="A41" s="31">
        <v>6</v>
      </c>
      <c r="B41" s="32"/>
    </row>
    <row r="42" spans="1:2" hidden="1"/>
    <row r="43" spans="1:2" ht="30" hidden="1">
      <c r="A43" s="33" t="s">
        <v>25</v>
      </c>
      <c r="B43" s="30"/>
    </row>
    <row r="44" spans="1:2" hidden="1">
      <c r="A44" s="31">
        <v>1</v>
      </c>
      <c r="B44" s="32"/>
    </row>
    <row r="45" spans="1:2" hidden="1">
      <c r="A45" s="31">
        <v>2</v>
      </c>
      <c r="B45" s="32"/>
    </row>
    <row r="46" spans="1:2" hidden="1">
      <c r="A46" s="31">
        <v>3</v>
      </c>
      <c r="B46" s="32"/>
    </row>
    <row r="47" spans="1:2" hidden="1">
      <c r="A47" s="31">
        <v>4</v>
      </c>
      <c r="B47" s="32"/>
    </row>
    <row r="48" spans="1:2" hidden="1">
      <c r="A48" s="31">
        <v>5</v>
      </c>
      <c r="B48" s="32"/>
    </row>
    <row r="49" spans="1:2" hidden="1">
      <c r="A49" s="31">
        <v>6</v>
      </c>
      <c r="B49" s="32"/>
    </row>
    <row r="50" spans="1:2" hidden="1"/>
    <row r="51" spans="1:2" ht="30" hidden="1">
      <c r="A51" s="33" t="s">
        <v>25</v>
      </c>
      <c r="B51" s="30"/>
    </row>
    <row r="52" spans="1:2" hidden="1">
      <c r="A52" s="31">
        <v>1</v>
      </c>
      <c r="B52" s="32"/>
    </row>
    <row r="53" spans="1:2" hidden="1">
      <c r="A53" s="31">
        <v>2</v>
      </c>
      <c r="B53" s="32"/>
    </row>
    <row r="54" spans="1:2" hidden="1">
      <c r="A54" s="31">
        <v>3</v>
      </c>
      <c r="B54" s="32"/>
    </row>
    <row r="55" spans="1:2" hidden="1">
      <c r="A55" s="31">
        <v>4</v>
      </c>
      <c r="B55" s="32"/>
    </row>
    <row r="56" spans="1:2" hidden="1">
      <c r="A56" s="31">
        <v>5</v>
      </c>
      <c r="B56" s="32"/>
    </row>
    <row r="57" spans="1:2" hidden="1">
      <c r="A57" s="31">
        <v>6</v>
      </c>
      <c r="B57" s="32"/>
    </row>
    <row r="58" spans="1:2" hidden="1"/>
    <row r="59" spans="1:2" ht="30" hidden="1">
      <c r="A59" s="33" t="s">
        <v>25</v>
      </c>
      <c r="B59" s="30"/>
    </row>
    <row r="60" spans="1:2" hidden="1">
      <c r="A60" s="31">
        <v>1</v>
      </c>
      <c r="B60" s="32"/>
    </row>
    <row r="61" spans="1:2" hidden="1">
      <c r="A61" s="31">
        <v>2</v>
      </c>
      <c r="B61" s="32"/>
    </row>
    <row r="62" spans="1:2" hidden="1">
      <c r="A62" s="31">
        <v>3</v>
      </c>
      <c r="B62" s="32"/>
    </row>
    <row r="63" spans="1:2" hidden="1">
      <c r="A63" s="31">
        <v>4</v>
      </c>
      <c r="B63" s="32"/>
    </row>
    <row r="64" spans="1:2" hidden="1">
      <c r="A64" s="31">
        <v>5</v>
      </c>
      <c r="B64" s="32"/>
    </row>
    <row r="65" spans="1:2" hidden="1">
      <c r="A65" s="31">
        <v>6</v>
      </c>
      <c r="B65" s="32"/>
    </row>
    <row r="66" spans="1:2" hidden="1"/>
    <row r="67" spans="1:2" ht="30" hidden="1">
      <c r="A67" s="33" t="s">
        <v>25</v>
      </c>
      <c r="B67" s="30"/>
    </row>
    <row r="68" spans="1:2" hidden="1">
      <c r="A68" s="31">
        <v>1</v>
      </c>
      <c r="B68" s="32"/>
    </row>
    <row r="69" spans="1:2" hidden="1">
      <c r="A69" s="31">
        <v>2</v>
      </c>
      <c r="B69" s="32"/>
    </row>
    <row r="70" spans="1:2" hidden="1">
      <c r="A70" s="31">
        <v>3</v>
      </c>
      <c r="B70" s="32"/>
    </row>
    <row r="71" spans="1:2" hidden="1">
      <c r="A71" s="31">
        <v>4</v>
      </c>
      <c r="B71" s="32"/>
    </row>
    <row r="72" spans="1:2" hidden="1">
      <c r="A72" s="31">
        <v>5</v>
      </c>
      <c r="B72" s="32"/>
    </row>
    <row r="73" spans="1:2" hidden="1">
      <c r="A73" s="31">
        <v>6</v>
      </c>
      <c r="B73" s="32"/>
    </row>
    <row r="74" spans="1:2" hidden="1"/>
    <row r="75" spans="1:2" ht="30" hidden="1">
      <c r="A75" s="33" t="s">
        <v>25</v>
      </c>
      <c r="B75" s="30"/>
    </row>
    <row r="76" spans="1:2" hidden="1">
      <c r="A76" s="31">
        <v>1</v>
      </c>
      <c r="B76" s="32"/>
    </row>
    <row r="77" spans="1:2" hidden="1">
      <c r="A77" s="31">
        <v>2</v>
      </c>
      <c r="B77" s="32"/>
    </row>
    <row r="78" spans="1:2" hidden="1">
      <c r="A78" s="31">
        <v>3</v>
      </c>
      <c r="B78" s="32"/>
    </row>
    <row r="79" spans="1:2" hidden="1">
      <c r="A79" s="31">
        <v>4</v>
      </c>
      <c r="B79" s="32"/>
    </row>
    <row r="80" spans="1:2" hidden="1">
      <c r="A80" s="31">
        <v>5</v>
      </c>
      <c r="B80" s="32"/>
    </row>
    <row r="81" spans="1:2" hidden="1">
      <c r="A81" s="31">
        <v>6</v>
      </c>
      <c r="B81" s="32"/>
    </row>
    <row r="82" spans="1:2" hidden="1"/>
    <row r="83" spans="1:2" ht="30" hidden="1">
      <c r="A83" s="33" t="s">
        <v>25</v>
      </c>
      <c r="B83" s="30"/>
    </row>
    <row r="84" spans="1:2" hidden="1">
      <c r="A84" s="31">
        <v>1</v>
      </c>
      <c r="B84" s="32"/>
    </row>
    <row r="85" spans="1:2" hidden="1">
      <c r="A85" s="31">
        <v>2</v>
      </c>
      <c r="B85" s="32"/>
    </row>
    <row r="86" spans="1:2" hidden="1">
      <c r="A86" s="31">
        <v>3</v>
      </c>
      <c r="B86" s="32"/>
    </row>
    <row r="87" spans="1:2" hidden="1">
      <c r="A87" s="31">
        <v>4</v>
      </c>
      <c r="B87" s="32"/>
    </row>
    <row r="88" spans="1:2" hidden="1">
      <c r="A88" s="31">
        <v>5</v>
      </c>
      <c r="B88" s="32"/>
    </row>
    <row r="89" spans="1:2" hidden="1">
      <c r="A89" s="31">
        <v>6</v>
      </c>
      <c r="B89" s="32"/>
    </row>
    <row r="90" spans="1:2" hidden="1"/>
    <row r="91" spans="1:2" ht="30" hidden="1">
      <c r="A91" s="33" t="s">
        <v>25</v>
      </c>
      <c r="B91" s="30"/>
    </row>
    <row r="92" spans="1:2" hidden="1">
      <c r="A92" s="31">
        <v>1</v>
      </c>
      <c r="B92" s="32"/>
    </row>
    <row r="93" spans="1:2" hidden="1">
      <c r="A93" s="31">
        <v>2</v>
      </c>
      <c r="B93" s="32"/>
    </row>
    <row r="94" spans="1:2" hidden="1">
      <c r="A94" s="31">
        <v>3</v>
      </c>
      <c r="B94" s="32"/>
    </row>
    <row r="95" spans="1:2" hidden="1">
      <c r="A95" s="31">
        <v>4</v>
      </c>
      <c r="B95" s="32"/>
    </row>
    <row r="96" spans="1:2" hidden="1">
      <c r="A96" s="31">
        <v>5</v>
      </c>
      <c r="B96" s="32"/>
    </row>
    <row r="97" spans="1:2" hidden="1">
      <c r="A97" s="31">
        <v>6</v>
      </c>
      <c r="B97" s="32"/>
    </row>
    <row r="98" spans="1:2" hidden="1">
      <c r="B98" s="35"/>
    </row>
    <row r="99" spans="1:2" ht="30" hidden="1">
      <c r="A99" s="33" t="s">
        <v>25</v>
      </c>
      <c r="B99" s="36"/>
    </row>
    <row r="100" spans="1:2" hidden="1">
      <c r="A100" s="31">
        <v>1</v>
      </c>
      <c r="B100" s="37"/>
    </row>
    <row r="101" spans="1:2" hidden="1">
      <c r="A101" s="31">
        <v>2</v>
      </c>
      <c r="B101" s="37"/>
    </row>
    <row r="102" spans="1:2" hidden="1">
      <c r="A102" s="31">
        <v>3</v>
      </c>
      <c r="B102" s="37"/>
    </row>
    <row r="103" spans="1:2" hidden="1">
      <c r="A103" s="31">
        <v>4</v>
      </c>
      <c r="B103" s="37"/>
    </row>
    <row r="104" spans="1:2" hidden="1">
      <c r="A104" s="31">
        <v>5</v>
      </c>
      <c r="B104" s="37"/>
    </row>
    <row r="105" spans="1:2" hidden="1">
      <c r="A105" s="31">
        <v>6</v>
      </c>
      <c r="B105" s="37"/>
    </row>
    <row r="106" spans="1:2" hidden="1">
      <c r="B106" s="35"/>
    </row>
    <row r="107" spans="1:2" ht="30" hidden="1">
      <c r="A107" s="33" t="s">
        <v>25</v>
      </c>
      <c r="B107" s="36"/>
    </row>
    <row r="108" spans="1:2" hidden="1">
      <c r="A108" s="31">
        <v>1</v>
      </c>
      <c r="B108" s="37"/>
    </row>
    <row r="109" spans="1:2" hidden="1">
      <c r="A109" s="31">
        <v>2</v>
      </c>
      <c r="B109" s="37"/>
    </row>
    <row r="110" spans="1:2" hidden="1">
      <c r="A110" s="31">
        <v>3</v>
      </c>
      <c r="B110" s="37"/>
    </row>
    <row r="111" spans="1:2" hidden="1">
      <c r="A111" s="31">
        <v>4</v>
      </c>
      <c r="B111" s="37"/>
    </row>
    <row r="112" spans="1:2" hidden="1">
      <c r="A112" s="31">
        <v>5</v>
      </c>
      <c r="B112" s="37"/>
    </row>
    <row r="113" spans="1:2" hidden="1">
      <c r="A113" s="31">
        <v>6</v>
      </c>
      <c r="B113" s="37"/>
    </row>
    <row r="114" spans="1:2" hidden="1">
      <c r="B114" s="35"/>
    </row>
    <row r="115" spans="1:2" ht="30" hidden="1">
      <c r="A115" s="33" t="s">
        <v>25</v>
      </c>
      <c r="B115" s="36"/>
    </row>
    <row r="116" spans="1:2" hidden="1">
      <c r="A116" s="31">
        <v>1</v>
      </c>
      <c r="B116" s="37"/>
    </row>
    <row r="117" spans="1:2" hidden="1">
      <c r="A117" s="31">
        <v>2</v>
      </c>
      <c r="B117" s="37"/>
    </row>
    <row r="118" spans="1:2" hidden="1">
      <c r="A118" s="31">
        <v>3</v>
      </c>
      <c r="B118" s="37"/>
    </row>
    <row r="119" spans="1:2" hidden="1">
      <c r="A119" s="31">
        <v>4</v>
      </c>
      <c r="B119" s="37"/>
    </row>
    <row r="120" spans="1:2" hidden="1">
      <c r="A120" s="31">
        <v>5</v>
      </c>
      <c r="B120" s="37"/>
    </row>
    <row r="121" spans="1:2" hidden="1">
      <c r="A121" s="31">
        <v>6</v>
      </c>
      <c r="B121" s="37"/>
    </row>
    <row r="122" spans="1:2" hidden="1">
      <c r="B122" s="35"/>
    </row>
    <row r="123" spans="1:2" ht="30" hidden="1">
      <c r="A123" s="33" t="s">
        <v>25</v>
      </c>
      <c r="B123" s="36"/>
    </row>
    <row r="124" spans="1:2" hidden="1">
      <c r="A124" s="31">
        <v>1</v>
      </c>
      <c r="B124" s="37"/>
    </row>
    <row r="125" spans="1:2" hidden="1">
      <c r="A125" s="31">
        <v>2</v>
      </c>
      <c r="B125" s="37"/>
    </row>
    <row r="126" spans="1:2" hidden="1">
      <c r="A126" s="31">
        <v>3</v>
      </c>
      <c r="B126" s="37"/>
    </row>
    <row r="127" spans="1:2" hidden="1">
      <c r="A127" s="31">
        <v>4</v>
      </c>
      <c r="B127" s="37"/>
    </row>
    <row r="128" spans="1:2" hidden="1">
      <c r="A128" s="31">
        <v>5</v>
      </c>
      <c r="B128" s="37"/>
    </row>
    <row r="129" spans="1:2" hidden="1">
      <c r="A129" s="31">
        <v>6</v>
      </c>
      <c r="B129" s="37"/>
    </row>
    <row r="130" spans="1:2" hidden="1">
      <c r="B130" s="35"/>
    </row>
    <row r="131" spans="1:2" ht="30" hidden="1">
      <c r="A131" s="33" t="s">
        <v>25</v>
      </c>
      <c r="B131" s="36"/>
    </row>
    <row r="132" spans="1:2" hidden="1">
      <c r="A132" s="31">
        <v>1</v>
      </c>
      <c r="B132" s="37"/>
    </row>
    <row r="133" spans="1:2" hidden="1">
      <c r="A133" s="31">
        <v>2</v>
      </c>
      <c r="B133" s="37"/>
    </row>
    <row r="134" spans="1:2" hidden="1">
      <c r="A134" s="31">
        <v>3</v>
      </c>
      <c r="B134" s="37"/>
    </row>
    <row r="135" spans="1:2" hidden="1">
      <c r="A135" s="31">
        <v>4</v>
      </c>
      <c r="B135" s="37"/>
    </row>
    <row r="136" spans="1:2" hidden="1">
      <c r="A136" s="31">
        <v>5</v>
      </c>
      <c r="B136" s="37"/>
    </row>
    <row r="137" spans="1:2" hidden="1">
      <c r="A137" s="31">
        <v>6</v>
      </c>
      <c r="B137" s="37"/>
    </row>
    <row r="138" spans="1:2" hidden="1">
      <c r="B138" s="35"/>
    </row>
    <row r="139" spans="1:2" ht="30" hidden="1">
      <c r="A139" s="33" t="s">
        <v>25</v>
      </c>
      <c r="B139" s="36"/>
    </row>
    <row r="140" spans="1:2" hidden="1">
      <c r="A140" s="31">
        <v>1</v>
      </c>
      <c r="B140" s="37"/>
    </row>
    <row r="141" spans="1:2" hidden="1">
      <c r="A141" s="31">
        <v>2</v>
      </c>
      <c r="B141" s="37"/>
    </row>
    <row r="142" spans="1:2" hidden="1">
      <c r="A142" s="31">
        <v>3</v>
      </c>
      <c r="B142" s="37"/>
    </row>
    <row r="143" spans="1:2" hidden="1">
      <c r="A143" s="31">
        <v>4</v>
      </c>
      <c r="B143" s="37"/>
    </row>
    <row r="144" spans="1:2" hidden="1">
      <c r="A144" s="31">
        <v>5</v>
      </c>
      <c r="B144" s="37"/>
    </row>
    <row r="145" spans="1:2" hidden="1">
      <c r="A145" s="31">
        <v>6</v>
      </c>
      <c r="B145" s="37"/>
    </row>
    <row r="146" spans="1:2" hidden="1">
      <c r="B146" s="35"/>
    </row>
    <row r="147" spans="1:2" ht="30" hidden="1">
      <c r="A147" s="33" t="s">
        <v>25</v>
      </c>
      <c r="B147" s="36"/>
    </row>
    <row r="148" spans="1:2" hidden="1">
      <c r="A148" s="31">
        <v>1</v>
      </c>
      <c r="B148" s="37"/>
    </row>
    <row r="149" spans="1:2" hidden="1">
      <c r="A149" s="31">
        <v>2</v>
      </c>
      <c r="B149" s="37"/>
    </row>
    <row r="150" spans="1:2" hidden="1">
      <c r="A150" s="31">
        <v>3</v>
      </c>
      <c r="B150" s="37"/>
    </row>
    <row r="151" spans="1:2" hidden="1">
      <c r="A151" s="31">
        <v>4</v>
      </c>
      <c r="B151" s="37"/>
    </row>
    <row r="152" spans="1:2" hidden="1">
      <c r="A152" s="31">
        <v>5</v>
      </c>
      <c r="B152" s="37"/>
    </row>
    <row r="153" spans="1:2" hidden="1">
      <c r="A153" s="31">
        <v>6</v>
      </c>
      <c r="B153" s="37"/>
    </row>
    <row r="154" spans="1:2" hidden="1">
      <c r="B154" s="35"/>
    </row>
    <row r="155" spans="1:2" ht="30" hidden="1">
      <c r="A155" s="33" t="s">
        <v>25</v>
      </c>
      <c r="B155" s="36"/>
    </row>
    <row r="156" spans="1:2" hidden="1">
      <c r="A156" s="31">
        <v>1</v>
      </c>
      <c r="B156" s="37"/>
    </row>
    <row r="157" spans="1:2" hidden="1">
      <c r="A157" s="31">
        <v>2</v>
      </c>
      <c r="B157" s="37"/>
    </row>
    <row r="158" spans="1:2" hidden="1">
      <c r="A158" s="31">
        <v>3</v>
      </c>
      <c r="B158" s="37"/>
    </row>
    <row r="159" spans="1:2" hidden="1">
      <c r="A159" s="31">
        <v>4</v>
      </c>
      <c r="B159" s="37"/>
    </row>
    <row r="160" spans="1:2" hidden="1">
      <c r="A160" s="31">
        <v>5</v>
      </c>
      <c r="B160" s="37"/>
    </row>
    <row r="161" spans="1:2" hidden="1">
      <c r="A161" s="31">
        <v>6</v>
      </c>
      <c r="B161" s="37"/>
    </row>
    <row r="162" spans="1:2" hidden="1">
      <c r="B162" s="35"/>
    </row>
    <row r="163" spans="1:2" ht="15" hidden="1">
      <c r="A163" s="38" t="s">
        <v>25</v>
      </c>
      <c r="B163" s="36"/>
    </row>
    <row r="164" spans="1:2" hidden="1">
      <c r="A164" s="31">
        <v>1</v>
      </c>
      <c r="B164" s="37"/>
    </row>
    <row r="165" spans="1:2" hidden="1">
      <c r="A165" s="31">
        <v>2</v>
      </c>
      <c r="B165" s="37"/>
    </row>
    <row r="166" spans="1:2" hidden="1">
      <c r="A166" s="31">
        <v>3</v>
      </c>
      <c r="B166" s="37"/>
    </row>
    <row r="167" spans="1:2" hidden="1">
      <c r="A167" s="31">
        <v>4</v>
      </c>
      <c r="B167" s="37"/>
    </row>
    <row r="168" spans="1:2" hidden="1">
      <c r="A168" s="31">
        <v>5</v>
      </c>
      <c r="B168" s="37"/>
    </row>
    <row r="169" spans="1:2" hidden="1">
      <c r="A169" s="31">
        <v>6</v>
      </c>
      <c r="B169" s="37"/>
    </row>
    <row r="170" spans="1:2" hidden="1">
      <c r="B170" s="35"/>
    </row>
    <row r="171" spans="1:2" ht="15" hidden="1">
      <c r="A171" s="38" t="s">
        <v>25</v>
      </c>
      <c r="B171" s="36"/>
    </row>
    <row r="172" spans="1:2" hidden="1">
      <c r="A172" s="31">
        <v>1</v>
      </c>
      <c r="B172" s="37"/>
    </row>
    <row r="173" spans="1:2" hidden="1">
      <c r="A173" s="31">
        <v>2</v>
      </c>
      <c r="B173" s="37"/>
    </row>
    <row r="174" spans="1:2" hidden="1">
      <c r="A174" s="31">
        <v>3</v>
      </c>
      <c r="B174" s="37"/>
    </row>
    <row r="175" spans="1:2" hidden="1">
      <c r="A175" s="31">
        <v>4</v>
      </c>
      <c r="B175" s="37"/>
    </row>
    <row r="176" spans="1:2" hidden="1">
      <c r="A176" s="31">
        <v>5</v>
      </c>
      <c r="B176" s="37"/>
    </row>
    <row r="177" spans="1:2" hidden="1">
      <c r="A177" s="31">
        <v>6</v>
      </c>
      <c r="B177" s="37"/>
    </row>
    <row r="178" spans="1:2" hidden="1">
      <c r="B178" s="35"/>
    </row>
    <row r="179" spans="1:2" ht="15" hidden="1">
      <c r="A179" s="38" t="s">
        <v>25</v>
      </c>
      <c r="B179" s="36"/>
    </row>
    <row r="180" spans="1:2" hidden="1">
      <c r="A180" s="31">
        <v>1</v>
      </c>
      <c r="B180" s="37"/>
    </row>
    <row r="181" spans="1:2" hidden="1">
      <c r="A181" s="31">
        <v>2</v>
      </c>
      <c r="B181" s="37"/>
    </row>
    <row r="182" spans="1:2" hidden="1">
      <c r="A182" s="31">
        <v>3</v>
      </c>
      <c r="B182" s="37"/>
    </row>
    <row r="183" spans="1:2" hidden="1">
      <c r="A183" s="31">
        <v>4</v>
      </c>
      <c r="B183" s="37"/>
    </row>
    <row r="184" spans="1:2" hidden="1">
      <c r="A184" s="31">
        <v>5</v>
      </c>
      <c r="B184" s="37"/>
    </row>
    <row r="185" spans="1:2" hidden="1">
      <c r="A185" s="31">
        <v>6</v>
      </c>
      <c r="B185" s="37"/>
    </row>
    <row r="186" spans="1:2" hidden="1">
      <c r="B186" s="35"/>
    </row>
    <row r="187" spans="1:2" ht="15" hidden="1">
      <c r="A187" s="38" t="s">
        <v>25</v>
      </c>
      <c r="B187" s="36"/>
    </row>
    <row r="188" spans="1:2" hidden="1">
      <c r="A188" s="31">
        <v>1</v>
      </c>
      <c r="B188" s="37"/>
    </row>
    <row r="189" spans="1:2" hidden="1">
      <c r="A189" s="31">
        <v>2</v>
      </c>
      <c r="B189" s="37"/>
    </row>
    <row r="190" spans="1:2" hidden="1">
      <c r="A190" s="31">
        <v>3</v>
      </c>
      <c r="B190" s="37"/>
    </row>
    <row r="191" spans="1:2" hidden="1">
      <c r="A191" s="31">
        <v>4</v>
      </c>
      <c r="B191" s="37"/>
    </row>
    <row r="192" spans="1:2" hidden="1">
      <c r="A192" s="31">
        <v>5</v>
      </c>
      <c r="B192" s="37"/>
    </row>
    <row r="193" spans="1:2" hidden="1">
      <c r="A193" s="31">
        <v>6</v>
      </c>
      <c r="B193" s="37"/>
    </row>
    <row r="194" spans="1:2" hidden="1"/>
    <row r="195" spans="1:2" ht="15" hidden="1">
      <c r="A195" s="38" t="s">
        <v>25</v>
      </c>
      <c r="B195" s="36"/>
    </row>
    <row r="196" spans="1:2" hidden="1">
      <c r="A196" s="31">
        <v>1</v>
      </c>
      <c r="B196" s="37"/>
    </row>
    <row r="197" spans="1:2" hidden="1">
      <c r="A197" s="31">
        <v>2</v>
      </c>
      <c r="B197" s="37"/>
    </row>
    <row r="198" spans="1:2" hidden="1">
      <c r="A198" s="31">
        <v>3</v>
      </c>
      <c r="B198" s="37"/>
    </row>
    <row r="199" spans="1:2" hidden="1">
      <c r="A199" s="31">
        <v>4</v>
      </c>
      <c r="B199" s="37"/>
    </row>
    <row r="200" spans="1:2" hidden="1">
      <c r="A200" s="31">
        <v>5</v>
      </c>
      <c r="B200" s="37"/>
    </row>
    <row r="201" spans="1:2" hidden="1">
      <c r="A201" s="31">
        <v>6</v>
      </c>
      <c r="B201" s="37"/>
    </row>
    <row r="202" spans="1:2"/>
    <row r="203" spans="1:2" ht="30">
      <c r="A203" s="33" t="s">
        <v>25</v>
      </c>
      <c r="B203" s="144" t="s">
        <v>39</v>
      </c>
    </row>
    <row r="204" spans="1:2">
      <c r="A204" s="31">
        <v>1</v>
      </c>
      <c r="B204" s="32" t="s">
        <v>89</v>
      </c>
    </row>
    <row r="205" spans="1:2">
      <c r="A205" s="31">
        <v>2</v>
      </c>
      <c r="B205" s="32" t="s">
        <v>90</v>
      </c>
    </row>
    <row r="206" spans="1:2">
      <c r="A206" s="31">
        <v>3</v>
      </c>
      <c r="B206" s="32" t="s">
        <v>91</v>
      </c>
    </row>
    <row r="207" spans="1:2">
      <c r="A207" s="31">
        <v>4</v>
      </c>
      <c r="B207" s="32" t="s">
        <v>92</v>
      </c>
    </row>
    <row r="208" spans="1:2">
      <c r="A208" s="31">
        <v>5</v>
      </c>
      <c r="B208" s="32" t="s">
        <v>93</v>
      </c>
    </row>
    <row r="209" spans="1:2">
      <c r="A209" s="31">
        <v>6</v>
      </c>
      <c r="B209" s="32" t="s">
        <v>94</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sheetProtection algorithmName="SHA-512" hashValue="jAeKo4o7Ma+T/sFKfJnBpO2Pt2Kyyvv3BuVKo/Zv/K9/88zSBR8ecSIYVsbTnnDOClarn+UhLBV0BLhcNv2ylg==" saltValue="qQeaWsiDOtRhkuId6d/IBQ==" spinCount="100000" sheet="1" objects="1" scenarios="1"/>
  <printOptions horizontalCentered="1"/>
  <pageMargins left="0.23622047244094491" right="0.23622047244094491" top="0.74803149606299213" bottom="0.74803149606299213" header="0.31496062992125984" footer="0.31496062992125984"/>
  <pageSetup paperSize="9"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63"/>
  <sheetViews>
    <sheetView showGridLines="0" zoomScale="80" zoomScaleNormal="80" zoomScaleSheetLayoutView="80" workbookViewId="0">
      <selection activeCell="L26" sqref="L26"/>
    </sheetView>
  </sheetViews>
  <sheetFormatPr defaultColWidth="0"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8.85546875" style="1" customWidth="1"/>
    <col min="18" max="16384" width="8.85546875" style="1" hidden="1"/>
  </cols>
  <sheetData>
    <row r="1" spans="1:23" ht="15.95" customHeight="1">
      <c r="A1" s="226" t="str">
        <f>'REKOD PRESTASI MURID'!A7</f>
        <v>BAHASA INGGERIS</v>
      </c>
      <c r="B1" s="226"/>
      <c r="C1" s="226"/>
      <c r="D1" s="226"/>
      <c r="E1" s="226"/>
      <c r="F1" s="226"/>
      <c r="G1" s="226"/>
      <c r="H1" s="226"/>
      <c r="I1" s="226"/>
      <c r="J1" s="226"/>
      <c r="K1" s="226"/>
      <c r="L1" s="226"/>
      <c r="M1" s="226"/>
      <c r="N1" s="226"/>
      <c r="O1" s="226"/>
      <c r="P1" s="226"/>
      <c r="Q1" s="226"/>
    </row>
    <row r="2" spans="1:23" ht="15.95" customHeight="1">
      <c r="A2" s="226"/>
      <c r="B2" s="226"/>
      <c r="C2" s="226"/>
      <c r="D2" s="226"/>
      <c r="E2" s="226"/>
      <c r="F2" s="226"/>
      <c r="G2" s="226"/>
      <c r="H2" s="226"/>
      <c r="I2" s="226"/>
      <c r="J2" s="226"/>
      <c r="K2" s="226"/>
      <c r="L2" s="226"/>
      <c r="M2" s="226"/>
      <c r="N2" s="226"/>
      <c r="O2" s="226"/>
      <c r="P2" s="226"/>
      <c r="Q2" s="226"/>
    </row>
    <row r="3" spans="1:23" ht="15.95" customHeight="1">
      <c r="A3" s="168"/>
      <c r="B3" s="168"/>
      <c r="C3" s="168"/>
      <c r="D3" s="168"/>
      <c r="E3" s="168"/>
      <c r="F3" s="168"/>
      <c r="G3" s="168"/>
      <c r="H3" s="169" t="s">
        <v>74</v>
      </c>
      <c r="I3" s="170" t="str">
        <f>'REKOD PRESTASI MURID'!D1</f>
        <v>SK BUKIT CAHAYA MURNI</v>
      </c>
      <c r="J3" s="168"/>
      <c r="K3" s="168"/>
      <c r="L3" s="169" t="s">
        <v>75</v>
      </c>
      <c r="M3" s="170" t="str">
        <f>'REKOD PRESTASI MURID'!D6</f>
        <v>CIK ALYA KHALISAH BT HADI</v>
      </c>
      <c r="N3" s="168"/>
      <c r="O3" s="168"/>
      <c r="P3" s="168"/>
      <c r="Q3" s="168"/>
    </row>
    <row r="4" spans="1:23" ht="15.95" customHeight="1">
      <c r="A4" s="168"/>
      <c r="B4" s="168"/>
      <c r="C4" s="168"/>
      <c r="D4" s="168"/>
      <c r="E4" s="168"/>
      <c r="F4" s="168"/>
      <c r="G4" s="168"/>
      <c r="H4" s="169" t="s">
        <v>19</v>
      </c>
      <c r="I4" s="170" t="str">
        <f>'REKOD PRESTASI MURID'!D7</f>
        <v>TAHUN 2 MAWAR</v>
      </c>
      <c r="J4" s="168"/>
      <c r="K4" s="168"/>
      <c r="L4" s="168"/>
      <c r="M4" s="168"/>
      <c r="N4" s="168"/>
      <c r="O4" s="168"/>
      <c r="P4" s="168"/>
      <c r="Q4" s="168"/>
    </row>
    <row r="5" spans="1:23" ht="15.95" customHeight="1">
      <c r="A5" s="2"/>
      <c r="B5" s="2"/>
      <c r="C5" s="2"/>
      <c r="D5" s="2"/>
      <c r="E5" s="2"/>
      <c r="F5" s="2"/>
      <c r="G5" s="2"/>
      <c r="H5" s="3"/>
      <c r="I5" s="3"/>
      <c r="J5" s="2"/>
      <c r="K5" s="2"/>
      <c r="L5" s="2"/>
      <c r="M5" s="2"/>
      <c r="N5" s="2"/>
      <c r="O5" s="21"/>
      <c r="P5" s="21"/>
      <c r="Q5" s="21"/>
    </row>
    <row r="6" spans="1:23" ht="18.75">
      <c r="A6" s="4"/>
      <c r="B6" s="5" t="str">
        <f>'REKOD PRESTASI MURID'!E11</f>
        <v>MENDENGAR (LISTENING)</v>
      </c>
      <c r="C6" s="6"/>
      <c r="D6" s="6"/>
      <c r="E6" s="6"/>
      <c r="F6" s="6"/>
      <c r="G6" s="6"/>
      <c r="H6" s="7"/>
      <c r="I6" s="4"/>
      <c r="J6" s="5" t="str">
        <f>'REKOD PRESTASI MURID'!F11</f>
        <v>BERTUTUR (SPEAKING)</v>
      </c>
      <c r="K6" s="6"/>
      <c r="L6" s="6"/>
      <c r="M6" s="6"/>
      <c r="N6" s="6"/>
      <c r="O6" s="6"/>
      <c r="P6" s="7"/>
      <c r="Q6" s="6"/>
    </row>
    <row r="7" spans="1:23">
      <c r="A7" s="8"/>
      <c r="B7" s="9" t="s">
        <v>25</v>
      </c>
      <c r="C7" s="10" t="s">
        <v>30</v>
      </c>
      <c r="D7" s="10" t="s">
        <v>31</v>
      </c>
      <c r="E7" s="10" t="s">
        <v>32</v>
      </c>
      <c r="F7" s="10" t="s">
        <v>33</v>
      </c>
      <c r="G7" s="10" t="s">
        <v>34</v>
      </c>
      <c r="H7" s="10" t="s">
        <v>35</v>
      </c>
      <c r="I7" s="8"/>
      <c r="J7" s="9" t="s">
        <v>25</v>
      </c>
      <c r="K7" s="10" t="s">
        <v>30</v>
      </c>
      <c r="L7" s="10" t="s">
        <v>31</v>
      </c>
      <c r="M7" s="10" t="s">
        <v>32</v>
      </c>
      <c r="N7" s="10" t="s">
        <v>33</v>
      </c>
      <c r="O7" s="10" t="s">
        <v>34</v>
      </c>
      <c r="P7" s="10" t="s">
        <v>35</v>
      </c>
      <c r="Q7" s="8"/>
    </row>
    <row r="8" spans="1:23">
      <c r="A8" s="8"/>
      <c r="B8" s="11" t="s">
        <v>36</v>
      </c>
      <c r="C8" s="11">
        <f>COUNTIF('REKOD PRESTASI MURID'!$E$12:$E$65,1)</f>
        <v>1</v>
      </c>
      <c r="D8" s="11">
        <f>COUNTIF('REKOD PRESTASI MURID'!$E$12:$E$65,2)</f>
        <v>1</v>
      </c>
      <c r="E8" s="11">
        <f>COUNTIF('REKOD PRESTASI MURID'!$E$12:$E$65,3)</f>
        <v>1</v>
      </c>
      <c r="F8" s="11">
        <f>COUNTIF('REKOD PRESTASI MURID'!$E$12:$E$65,4)</f>
        <v>1</v>
      </c>
      <c r="G8" s="11">
        <f>COUNTIF('REKOD PRESTASI MURID'!$E$12:$E$65,5)</f>
        <v>1</v>
      </c>
      <c r="H8" s="11">
        <f>COUNTIF('REKOD PRESTASI MURID'!$E$12:$E$65,6)</f>
        <v>25</v>
      </c>
      <c r="I8" s="8"/>
      <c r="J8" s="11" t="s">
        <v>36</v>
      </c>
      <c r="K8" s="11">
        <f>COUNTIF('REKOD PRESTASI MURID'!$F$12:$F$65,1)</f>
        <v>0</v>
      </c>
      <c r="L8" s="11">
        <f>COUNTIF('REKOD PRESTASI MURID'!$F$12:$F$65,2)</f>
        <v>2</v>
      </c>
      <c r="M8" s="11">
        <f>COUNTIF('REKOD PRESTASI MURID'!$F$12:$F$65,3)</f>
        <v>2</v>
      </c>
      <c r="N8" s="11">
        <f>COUNTIF('REKOD PRESTASI MURID'!$F$12:$F$65,4)</f>
        <v>0</v>
      </c>
      <c r="O8" s="11">
        <f>COUNTIF('REKOD PRESTASI MURID'!$F$12:$F$65,5)</f>
        <v>1</v>
      </c>
      <c r="P8" s="11">
        <f>COUNTIF('REKOD PRESTASI MURID'!$F$12:$F$65,6)</f>
        <v>25</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37</v>
      </c>
      <c r="G21" s="16">
        <f>SUM(C8:H8)</f>
        <v>30</v>
      </c>
      <c r="H21" s="15" t="s">
        <v>38</v>
      </c>
      <c r="I21" s="8"/>
      <c r="J21" s="8"/>
      <c r="K21" s="8"/>
      <c r="L21" s="8"/>
      <c r="M21" s="8"/>
      <c r="N21" s="15" t="s">
        <v>37</v>
      </c>
      <c r="O21" s="16">
        <f>SUM(K8:P8)</f>
        <v>30</v>
      </c>
      <c r="P21" s="15" t="s">
        <v>38</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MEMBACA (READING)</v>
      </c>
      <c r="C24" s="18"/>
      <c r="D24" s="18"/>
      <c r="E24" s="18"/>
      <c r="F24" s="18"/>
      <c r="G24" s="18"/>
      <c r="H24" s="7"/>
      <c r="I24" s="4"/>
      <c r="J24" s="141" t="str">
        <f>'REKOD PRESTASI MURID'!H11</f>
        <v>MENULIS (WRITING)</v>
      </c>
      <c r="K24" s="142"/>
      <c r="L24" s="142"/>
      <c r="M24" s="142"/>
      <c r="N24" s="142"/>
      <c r="O24" s="142"/>
      <c r="P24" s="143"/>
      <c r="Q24" s="6"/>
    </row>
    <row r="25" spans="1:17">
      <c r="A25" s="8"/>
      <c r="B25" s="9" t="s">
        <v>25</v>
      </c>
      <c r="C25" s="10" t="s">
        <v>30</v>
      </c>
      <c r="D25" s="10" t="s">
        <v>31</v>
      </c>
      <c r="E25" s="10" t="s">
        <v>32</v>
      </c>
      <c r="F25" s="10" t="s">
        <v>33</v>
      </c>
      <c r="G25" s="10" t="s">
        <v>34</v>
      </c>
      <c r="H25" s="10" t="s">
        <v>35</v>
      </c>
      <c r="I25" s="8"/>
      <c r="J25" s="9" t="s">
        <v>25</v>
      </c>
      <c r="K25" s="10" t="s">
        <v>30</v>
      </c>
      <c r="L25" s="10" t="s">
        <v>31</v>
      </c>
      <c r="M25" s="10" t="s">
        <v>32</v>
      </c>
      <c r="N25" s="10" t="s">
        <v>33</v>
      </c>
      <c r="O25" s="10" t="s">
        <v>34</v>
      </c>
      <c r="P25" s="10" t="s">
        <v>35</v>
      </c>
      <c r="Q25" s="8"/>
    </row>
    <row r="26" spans="1:17">
      <c r="A26" s="8"/>
      <c r="B26" s="11" t="s">
        <v>36</v>
      </c>
      <c r="C26" s="11">
        <f>COUNTIF('REKOD PRESTASI MURID'!$G$12:$G$65,1)</f>
        <v>0</v>
      </c>
      <c r="D26" s="11">
        <f>COUNTIF('REKOD PRESTASI MURID'!$G$12:$G$65,2)</f>
        <v>2</v>
      </c>
      <c r="E26" s="11">
        <f>COUNTIF('REKOD PRESTASI MURID'!$G$12:$G$65,3)</f>
        <v>3</v>
      </c>
      <c r="F26" s="11">
        <f>COUNTIF('REKOD PRESTASI MURID'!$G$12:$G$65,4)</f>
        <v>0</v>
      </c>
      <c r="G26" s="11">
        <f>COUNTIF('REKOD PRESTASI MURID'!$G$12:$G$65,5)</f>
        <v>25</v>
      </c>
      <c r="H26" s="11">
        <f>COUNTIF('REKOD PRESTASI MURID'!$G$12:$G$65,6)</f>
        <v>0</v>
      </c>
      <c r="I26" s="8"/>
      <c r="J26" s="11" t="s">
        <v>36</v>
      </c>
      <c r="K26" s="11">
        <f>COUNTIF('REKOD PRESTASI MURID'!$H$12:$H$65,1)</f>
        <v>0</v>
      </c>
      <c r="L26" s="11">
        <f>COUNTIF('REKOD PRESTASI MURID'!$H$12:$H$65,2)</f>
        <v>0</v>
      </c>
      <c r="M26" s="11">
        <f>COUNTIF('REKOD PRESTASI MURID'!$H$12:$H$65,3)</f>
        <v>0</v>
      </c>
      <c r="N26" s="11">
        <f>COUNTIF('REKOD PRESTASI MURID'!$H$12:$H$65,4)</f>
        <v>30</v>
      </c>
      <c r="O26" s="11">
        <f>COUNTIF('REKOD PRESTASI MURID'!$H$12:$H$65,5)</f>
        <v>0</v>
      </c>
      <c r="P26" s="11">
        <f>COUNTIF('REKOD PRESTASI MURID'!$H$12:$H$65,6)</f>
        <v>0</v>
      </c>
      <c r="Q26" s="8"/>
    </row>
    <row r="27" spans="1:17">
      <c r="A27" s="8"/>
      <c r="B27" s="19"/>
      <c r="C27" s="19"/>
      <c r="D27" s="19"/>
      <c r="E27" s="19"/>
      <c r="F27" s="19"/>
      <c r="G27" s="19"/>
      <c r="H27" s="19"/>
      <c r="I27" s="8"/>
      <c r="J27" s="164"/>
      <c r="K27" s="19"/>
      <c r="L27" s="19"/>
      <c r="M27" s="19"/>
      <c r="N27" s="19"/>
      <c r="O27" s="19"/>
      <c r="P27" s="165"/>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37</v>
      </c>
      <c r="G39" s="16">
        <f>SUM(C26:H26)</f>
        <v>30</v>
      </c>
      <c r="H39" s="15" t="s">
        <v>38</v>
      </c>
      <c r="I39" s="14"/>
      <c r="J39" s="19"/>
      <c r="K39" s="19"/>
      <c r="L39" s="19"/>
      <c r="M39" s="19"/>
      <c r="N39" s="15" t="s">
        <v>37</v>
      </c>
      <c r="O39" s="16">
        <f>SUM(K26:P26)</f>
        <v>30</v>
      </c>
      <c r="P39" s="15" t="s">
        <v>38</v>
      </c>
      <c r="Q39" s="8"/>
    </row>
    <row r="40" spans="1:17">
      <c r="A40" s="8"/>
      <c r="B40" s="8"/>
      <c r="C40" s="8"/>
      <c r="D40" s="8"/>
      <c r="E40" s="8"/>
      <c r="F40" s="8"/>
      <c r="G40" s="14"/>
      <c r="H40" s="20"/>
      <c r="I40" s="14"/>
      <c r="J40" s="8"/>
      <c r="K40" s="8"/>
      <c r="L40" s="8"/>
      <c r="M40" s="8"/>
      <c r="N40" s="8"/>
      <c r="O40" s="14"/>
      <c r="P40" s="20"/>
      <c r="Q40" s="8"/>
    </row>
    <row r="41" spans="1:17">
      <c r="A41" s="8"/>
      <c r="B41" s="8"/>
      <c r="C41" s="8"/>
      <c r="D41" s="8"/>
      <c r="E41" s="8"/>
      <c r="F41" s="8"/>
      <c r="G41" s="8"/>
      <c r="H41" s="8"/>
      <c r="I41" s="8"/>
      <c r="J41" s="8"/>
      <c r="K41" s="8"/>
      <c r="L41" s="8"/>
      <c r="M41" s="8"/>
      <c r="N41" s="8"/>
      <c r="O41" s="8"/>
      <c r="P41" s="8"/>
      <c r="Q41" s="8"/>
    </row>
    <row r="42" spans="1:17" ht="18.75">
      <c r="A42" s="8"/>
      <c r="B42" s="141" t="str">
        <f>'REKOD PRESTASI MURID'!AD9</f>
        <v>TAHAP PENGUASAAN KESELURUHAN</v>
      </c>
      <c r="C42" s="142"/>
      <c r="D42" s="142"/>
      <c r="E42" s="142"/>
      <c r="F42" s="142"/>
      <c r="G42" s="142"/>
      <c r="H42" s="143"/>
      <c r="I42" s="8"/>
      <c r="J42" s="8"/>
      <c r="K42" s="8"/>
      <c r="L42" s="8"/>
      <c r="M42" s="8"/>
      <c r="N42" s="8"/>
      <c r="O42" s="8"/>
      <c r="P42" s="8"/>
      <c r="Q42" s="8"/>
    </row>
    <row r="43" spans="1:17">
      <c r="A43" s="8"/>
      <c r="B43" s="9" t="s">
        <v>25</v>
      </c>
      <c r="C43" s="10" t="s">
        <v>30</v>
      </c>
      <c r="D43" s="10" t="s">
        <v>31</v>
      </c>
      <c r="E43" s="10" t="s">
        <v>32</v>
      </c>
      <c r="F43" s="10" t="s">
        <v>33</v>
      </c>
      <c r="G43" s="10" t="s">
        <v>34</v>
      </c>
      <c r="H43" s="10" t="s">
        <v>35</v>
      </c>
      <c r="I43" s="8"/>
      <c r="J43" s="8"/>
      <c r="K43" s="8"/>
      <c r="L43" s="8"/>
      <c r="M43" s="8"/>
      <c r="N43" s="8"/>
      <c r="O43" s="8"/>
      <c r="P43" s="8"/>
      <c r="Q43" s="8"/>
    </row>
    <row r="44" spans="1:17">
      <c r="A44" s="8"/>
      <c r="B44" s="11" t="s">
        <v>36</v>
      </c>
      <c r="C44" s="11">
        <f>COUNTIF('REKOD PRESTASI MURID'!$AD$12:$AD$65,1)</f>
        <v>0</v>
      </c>
      <c r="D44" s="11">
        <f>COUNTIF('REKOD PRESTASI MURID'!$AD$12:$AD$65,2)</f>
        <v>0</v>
      </c>
      <c r="E44" s="11">
        <f>COUNTIF('REKOD PRESTASI MURID'!$AD$12:$AD$65,3)</f>
        <v>28</v>
      </c>
      <c r="F44" s="11">
        <f>COUNTIF('REKOD PRESTASI MURID'!$AD$12:$AD$65,4)</f>
        <v>2</v>
      </c>
      <c r="G44" s="11">
        <f>COUNTIF('REKOD PRESTASI MURID'!$AD$12:$AD$65,5)</f>
        <v>0</v>
      </c>
      <c r="H44" s="11">
        <f>COUNTIF('REKOD PRESTASI MURID'!$AD$12:$AD$65,6)</f>
        <v>0</v>
      </c>
      <c r="I44" s="8"/>
      <c r="J44" s="8"/>
      <c r="K44" s="8"/>
      <c r="L44" s="8"/>
      <c r="M44" s="8"/>
      <c r="N44" s="8"/>
      <c r="O44" s="8"/>
      <c r="P44" s="8"/>
      <c r="Q44" s="8"/>
    </row>
    <row r="45" spans="1:17">
      <c r="A45" s="8"/>
      <c r="B45" s="164"/>
      <c r="C45" s="19"/>
      <c r="D45" s="19"/>
      <c r="E45" s="19"/>
      <c r="F45" s="19"/>
      <c r="G45" s="19"/>
      <c r="H45" s="165"/>
      <c r="I45" s="8"/>
      <c r="J45" s="8"/>
      <c r="K45" s="8"/>
      <c r="L45" s="8"/>
      <c r="M45" s="8"/>
      <c r="N45" s="8"/>
      <c r="O45" s="8"/>
      <c r="P45" s="8"/>
      <c r="Q45" s="8"/>
    </row>
    <row r="46" spans="1:17">
      <c r="A46" s="8"/>
      <c r="B46" s="19"/>
      <c r="C46" s="19"/>
      <c r="D46" s="19"/>
      <c r="E46" s="19"/>
      <c r="F46" s="19"/>
      <c r="G46" s="19"/>
      <c r="H46" s="19"/>
      <c r="I46" s="8"/>
      <c r="J46" s="8"/>
      <c r="K46" s="8"/>
      <c r="L46" s="8"/>
      <c r="M46" s="8"/>
      <c r="N46" s="8"/>
      <c r="O46" s="8"/>
      <c r="P46" s="8"/>
      <c r="Q46" s="8"/>
    </row>
    <row r="47" spans="1:17">
      <c r="A47" s="8"/>
      <c r="B47" s="19"/>
      <c r="C47" s="19"/>
      <c r="D47" s="19"/>
      <c r="E47" s="19"/>
      <c r="F47" s="19"/>
      <c r="G47" s="19"/>
      <c r="H47" s="19"/>
      <c r="I47" s="8"/>
      <c r="J47" s="8"/>
      <c r="K47" s="8"/>
      <c r="L47" s="8"/>
      <c r="M47" s="8"/>
      <c r="N47" s="8"/>
      <c r="O47" s="8"/>
      <c r="P47" s="8"/>
      <c r="Q47" s="8"/>
    </row>
    <row r="48" spans="1:17">
      <c r="A48" s="8"/>
      <c r="B48" s="19"/>
      <c r="C48" s="19"/>
      <c r="D48" s="19"/>
      <c r="E48" s="19"/>
      <c r="F48" s="19"/>
      <c r="G48" s="19"/>
      <c r="H48" s="19"/>
      <c r="I48" s="8"/>
      <c r="J48" s="8"/>
      <c r="K48" s="8"/>
      <c r="L48" s="8"/>
      <c r="M48" s="8"/>
      <c r="N48" s="8"/>
      <c r="O48" s="8"/>
      <c r="P48" s="8"/>
      <c r="Q48" s="8"/>
    </row>
    <row r="49" spans="1:17">
      <c r="A49" s="8"/>
      <c r="B49" s="19"/>
      <c r="C49" s="19"/>
      <c r="D49" s="19"/>
      <c r="E49" s="19"/>
      <c r="F49" s="19"/>
      <c r="G49" s="19"/>
      <c r="H49" s="19"/>
      <c r="I49" s="8"/>
      <c r="J49" s="8"/>
      <c r="K49" s="8"/>
      <c r="L49" s="8"/>
      <c r="M49" s="8"/>
      <c r="N49" s="8"/>
      <c r="O49" s="8"/>
      <c r="P49" s="8"/>
      <c r="Q49" s="8"/>
    </row>
    <row r="50" spans="1:17">
      <c r="A50" s="8"/>
      <c r="B50" s="19"/>
      <c r="C50" s="19"/>
      <c r="D50" s="19"/>
      <c r="E50" s="19"/>
      <c r="F50" s="19"/>
      <c r="G50" s="19"/>
      <c r="H50" s="19"/>
      <c r="I50" s="8"/>
      <c r="J50" s="8"/>
      <c r="K50" s="8"/>
      <c r="L50" s="8"/>
      <c r="M50" s="8"/>
      <c r="N50" s="8"/>
      <c r="O50" s="8"/>
      <c r="P50" s="8"/>
      <c r="Q50" s="8"/>
    </row>
    <row r="51" spans="1:17">
      <c r="A51" s="8"/>
      <c r="B51" s="19"/>
      <c r="C51" s="19"/>
      <c r="D51" s="19"/>
      <c r="E51" s="19"/>
      <c r="F51" s="19"/>
      <c r="G51" s="19"/>
      <c r="H51" s="19"/>
      <c r="I51" s="8"/>
      <c r="J51" s="8"/>
      <c r="K51" s="8"/>
      <c r="L51" s="8"/>
      <c r="M51" s="8"/>
      <c r="N51" s="8"/>
      <c r="O51" s="8"/>
      <c r="P51" s="8"/>
      <c r="Q51" s="8"/>
    </row>
    <row r="52" spans="1:17">
      <c r="A52" s="8"/>
      <c r="B52" s="19"/>
      <c r="C52" s="19"/>
      <c r="D52" s="19"/>
      <c r="E52" s="19"/>
      <c r="F52" s="19"/>
      <c r="G52" s="19"/>
      <c r="H52" s="19"/>
      <c r="I52" s="8"/>
      <c r="J52" s="8"/>
      <c r="K52" s="8"/>
      <c r="L52" s="8"/>
      <c r="M52" s="8"/>
      <c r="N52" s="8"/>
      <c r="O52" s="8"/>
      <c r="P52" s="8"/>
      <c r="Q52" s="8"/>
    </row>
    <row r="53" spans="1:17">
      <c r="A53" s="8"/>
      <c r="B53" s="19"/>
      <c r="C53" s="19"/>
      <c r="D53" s="19"/>
      <c r="E53" s="19"/>
      <c r="F53" s="19"/>
      <c r="G53" s="19"/>
      <c r="H53" s="19"/>
      <c r="I53" s="8"/>
      <c r="J53" s="8"/>
      <c r="K53" s="8"/>
      <c r="L53" s="8"/>
      <c r="M53" s="8"/>
      <c r="N53" s="8"/>
      <c r="O53" s="8"/>
      <c r="P53" s="8"/>
      <c r="Q53" s="8"/>
    </row>
    <row r="54" spans="1:17">
      <c r="A54" s="8"/>
      <c r="B54" s="19"/>
      <c r="C54" s="19"/>
      <c r="D54" s="19"/>
      <c r="E54" s="19"/>
      <c r="F54" s="19"/>
      <c r="G54" s="19"/>
      <c r="H54" s="19"/>
      <c r="I54" s="8"/>
      <c r="J54" s="8"/>
      <c r="K54" s="8"/>
      <c r="L54" s="8"/>
      <c r="M54" s="8"/>
      <c r="N54" s="8"/>
      <c r="O54" s="8"/>
      <c r="P54" s="8"/>
      <c r="Q54" s="8"/>
    </row>
    <row r="55" spans="1:17">
      <c r="A55" s="8"/>
      <c r="B55" s="19"/>
      <c r="C55" s="19"/>
      <c r="D55" s="19"/>
      <c r="E55" s="19"/>
      <c r="F55" s="19"/>
      <c r="G55" s="19"/>
      <c r="H55" s="19"/>
      <c r="I55" s="8"/>
      <c r="J55" s="8"/>
      <c r="K55" s="8"/>
      <c r="L55" s="8"/>
      <c r="M55" s="8"/>
      <c r="N55" s="8"/>
      <c r="O55" s="8"/>
      <c r="P55" s="8"/>
      <c r="Q55" s="8"/>
    </row>
    <row r="56" spans="1:17">
      <c r="A56" s="8"/>
      <c r="B56" s="19"/>
      <c r="C56" s="19"/>
      <c r="D56" s="19"/>
      <c r="E56" s="19"/>
      <c r="F56" s="19"/>
      <c r="G56" s="19"/>
      <c r="H56" s="19"/>
      <c r="I56" s="8"/>
      <c r="J56" s="8"/>
      <c r="K56" s="8"/>
      <c r="L56" s="8"/>
      <c r="M56" s="8"/>
      <c r="N56" s="8"/>
      <c r="O56" s="8"/>
      <c r="P56" s="8"/>
      <c r="Q56" s="8"/>
    </row>
    <row r="57" spans="1:17">
      <c r="A57" s="8"/>
      <c r="B57" s="19"/>
      <c r="C57" s="19"/>
      <c r="D57" s="19"/>
      <c r="E57" s="19"/>
      <c r="F57" s="15" t="s">
        <v>37</v>
      </c>
      <c r="G57" s="16">
        <f>SUM(C44:H44)</f>
        <v>30</v>
      </c>
      <c r="H57" s="15" t="s">
        <v>38</v>
      </c>
      <c r="I57" s="8"/>
      <c r="J57" s="8"/>
      <c r="K57" s="8"/>
      <c r="L57" s="8"/>
      <c r="M57" s="8"/>
      <c r="N57" s="8"/>
      <c r="O57" s="8"/>
      <c r="P57" s="8"/>
      <c r="Q57" s="8"/>
    </row>
    <row r="58" spans="1:17">
      <c r="A58" s="8"/>
      <c r="B58" s="8"/>
      <c r="C58" s="8"/>
      <c r="D58" s="8"/>
      <c r="E58" s="8"/>
      <c r="F58" s="8"/>
      <c r="G58" s="8"/>
      <c r="H58" s="8"/>
      <c r="I58" s="8"/>
      <c r="J58" s="8"/>
      <c r="K58" s="8"/>
      <c r="L58" s="8"/>
      <c r="M58" s="8"/>
      <c r="N58" s="8"/>
      <c r="O58" s="8"/>
      <c r="P58" s="8"/>
      <c r="Q58" s="8"/>
    </row>
    <row r="59" spans="1:17">
      <c r="A59" s="8"/>
      <c r="B59" s="8"/>
      <c r="C59" s="8"/>
      <c r="D59" s="8"/>
      <c r="E59" s="8"/>
      <c r="F59" s="8"/>
      <c r="G59" s="8"/>
      <c r="H59" s="8"/>
      <c r="I59" s="8"/>
      <c r="J59" s="8"/>
      <c r="K59" s="8"/>
      <c r="L59" s="8"/>
      <c r="M59" s="8"/>
      <c r="N59" s="8"/>
      <c r="O59" s="8"/>
      <c r="P59" s="8"/>
      <c r="Q59" s="8"/>
    </row>
    <row r="60" spans="1:17">
      <c r="A60" s="8"/>
      <c r="B60" s="8"/>
      <c r="C60" s="8"/>
      <c r="D60" s="8"/>
      <c r="E60" s="8"/>
      <c r="F60" s="8"/>
      <c r="G60" s="8"/>
      <c r="H60" s="8"/>
      <c r="I60" s="8"/>
      <c r="J60" s="8"/>
      <c r="K60" s="8"/>
      <c r="L60" s="8"/>
      <c r="M60" s="8"/>
      <c r="N60" s="8"/>
      <c r="O60" s="8"/>
      <c r="P60" s="8"/>
      <c r="Q60" s="8"/>
    </row>
    <row r="61" spans="1:17">
      <c r="A61" s="8"/>
      <c r="B61" s="8"/>
      <c r="C61" s="8"/>
      <c r="D61" s="8"/>
      <c r="E61" s="8"/>
      <c r="F61" s="8"/>
      <c r="G61" s="8"/>
      <c r="H61" s="8"/>
      <c r="I61" s="8"/>
      <c r="J61" s="8"/>
      <c r="K61" s="8"/>
      <c r="L61" s="8"/>
      <c r="M61" s="8"/>
      <c r="N61" s="8"/>
      <c r="O61" s="8"/>
      <c r="P61" s="8"/>
      <c r="Q61" s="8"/>
    </row>
    <row r="62" spans="1:17">
      <c r="A62" s="8"/>
      <c r="B62" s="8"/>
      <c r="C62" s="8"/>
      <c r="D62" s="8"/>
      <c r="E62" s="8"/>
      <c r="F62" s="8"/>
      <c r="G62" s="8"/>
      <c r="H62" s="8"/>
      <c r="I62" s="8"/>
      <c r="J62" s="8"/>
      <c r="K62" s="8"/>
      <c r="L62" s="8"/>
      <c r="M62" s="8"/>
      <c r="N62" s="8"/>
      <c r="O62" s="8"/>
      <c r="P62" s="8"/>
      <c r="Q62" s="8"/>
    </row>
    <row r="63" spans="1:17">
      <c r="A63" s="8"/>
      <c r="B63" s="8"/>
      <c r="C63" s="8"/>
      <c r="D63" s="8"/>
      <c r="E63" s="8"/>
      <c r="F63" s="8"/>
      <c r="G63" s="8"/>
      <c r="H63" s="8"/>
      <c r="I63" s="8"/>
      <c r="J63" s="8"/>
      <c r="K63" s="8"/>
      <c r="L63" s="8"/>
      <c r="M63" s="8"/>
      <c r="N63" s="8"/>
      <c r="O63" s="8"/>
      <c r="P63" s="8"/>
      <c r="Q63" s="8"/>
    </row>
  </sheetData>
  <sheetProtection algorithmName="SHA-512" hashValue="3yBWNQR93Sqf1BP2n+UzovSga6qlsZ4phvuoUbV6NJaiXLeAOvgHsiaqEqSaIi/jOWV0YrFy4cjEpnj2fe++bA==" saltValue="sK7M7byKcSpB5C9lRXgDlw==" spinCount="100000" sheet="1" objects="1" scenarios="1"/>
  <mergeCells count="1">
    <mergeCell ref="A1:Q2"/>
  </mergeCells>
  <printOptions horizontalCentered="1"/>
  <pageMargins left="0.2361111111111111" right="0.2361111111111111" top="0.74791666666666667" bottom="0.74791666666666667" header="0.31458333333333333" footer="0.31458333333333333"/>
  <pageSetup paperSize="9" scale="54"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2018-01-25T22:24:50Z</cp:lastPrinted>
  <dcterms:created xsi:type="dcterms:W3CDTF">2016-04-25T12:26:07Z</dcterms:created>
  <dcterms:modified xsi:type="dcterms:W3CDTF">2018-01-26T07:52:04Z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