
<file path=[Content_Types].xml><?xml version="1.0" encoding="utf-8"?>
<Types xmlns="http://schemas.openxmlformats.org/package/2006/content-types">
  <Default Extension="bin" ContentType="application/vnd.openxmlformats-officedocument.spreadsheetml.printerSettings"/>
  <Default Extension="png" ContentType="image/png"/>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60" windowWidth="15480" windowHeight="8010" tabRatio="661" activeTab="1"/>
  </bookViews>
  <sheets>
    <sheet name="1. PANDUAN" sheetId="8" r:id="rId1"/>
    <sheet name="2. PELAPORAN KELAS" sheetId="1" r:id="rId2"/>
    <sheet name="3. PELAPORAN PST6" sheetId="2" r:id="rId3"/>
    <sheet name="4. GRAF ANALISIS" sheetId="5" r:id="rId4"/>
    <sheet name="5. PERNYATAAN TAHAP PENGUASAAN" sheetId="4" r:id="rId5"/>
    <sheet name="6. CONTOH ULASAN GURU KELAS" sheetId="6" r:id="rId6"/>
  </sheets>
  <externalReferences>
    <externalReference r:id="rId7"/>
  </externalReferences>
  <definedNames>
    <definedName name="Contoh___Ahmad_Bin_Abu">'[1]LAPORAN PENCAPAIAN MURID'!#REF!</definedName>
    <definedName name="_xlnm.Print_Area" localSheetId="1">'2. PELAPORAN KELAS'!$A$1:$AB$55</definedName>
    <definedName name="_xlnm.Print_Area" localSheetId="3">'4. GRAF ANALISIS'!$A$1:$Q$146</definedName>
    <definedName name="_xlnm.Print_Titles" localSheetId="1">'2. PELAPORAN KELAS'!$A:$E,'2. PELAPORAN KELAS'!$9:$10</definedName>
    <definedName name="_xlnm.Print_Titles" localSheetId="2">'3. PELAPORAN PST6'!$10:$11</definedName>
    <definedName name="_xlnm.Print_Titles" localSheetId="3">'4. GRAF ANALISIS'!$1:$4</definedName>
    <definedName name="_xlnm.Print_Titles" localSheetId="4">'5. PERNYATAAN TAHAP PENGUASAAN'!$1:$2</definedName>
  </definedNames>
  <calcPr calcId="125725"/>
</workbook>
</file>

<file path=xl/calcChain.xml><?xml version="1.0" encoding="utf-8"?>
<calcChain xmlns="http://schemas.openxmlformats.org/spreadsheetml/2006/main">
  <c r="F13" i="2"/>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D36"/>
  <c r="D2"/>
  <c r="P131" i="5"/>
  <c r="O131"/>
  <c r="N131"/>
  <c r="M131"/>
  <c r="L131"/>
  <c r="K131"/>
  <c r="H131"/>
  <c r="G131"/>
  <c r="F131"/>
  <c r="E131"/>
  <c r="D131"/>
  <c r="C131"/>
  <c r="K113"/>
  <c r="P113"/>
  <c r="O113"/>
  <c r="N113"/>
  <c r="M113"/>
  <c r="L113"/>
  <c r="H113"/>
  <c r="G113"/>
  <c r="F113"/>
  <c r="E113"/>
  <c r="D113"/>
  <c r="C113"/>
  <c r="P96"/>
  <c r="O96"/>
  <c r="N96"/>
  <c r="M96"/>
  <c r="L96"/>
  <c r="K96"/>
  <c r="H96"/>
  <c r="G96"/>
  <c r="F96"/>
  <c r="E96"/>
  <c r="D96"/>
  <c r="C96"/>
  <c r="P78"/>
  <c r="O78"/>
  <c r="N78"/>
  <c r="M78"/>
  <c r="L78"/>
  <c r="K78"/>
  <c r="H78"/>
  <c r="G78"/>
  <c r="E78"/>
  <c r="F78"/>
  <c r="D78"/>
  <c r="C78"/>
  <c r="P61"/>
  <c r="O61"/>
  <c r="N61"/>
  <c r="M61"/>
  <c r="L61"/>
  <c r="K61"/>
  <c r="H61"/>
  <c r="G61"/>
  <c r="F61"/>
  <c r="E61"/>
  <c r="D61"/>
  <c r="C61"/>
  <c r="P43"/>
  <c r="O43"/>
  <c r="N43"/>
  <c r="M43"/>
  <c r="L43"/>
  <c r="K43"/>
  <c r="H43"/>
  <c r="G43"/>
  <c r="F43"/>
  <c r="E43"/>
  <c r="D43"/>
  <c r="C43"/>
  <c r="P26"/>
  <c r="O26"/>
  <c r="N26"/>
  <c r="M26"/>
  <c r="L26"/>
  <c r="K26"/>
  <c r="H26"/>
  <c r="G26"/>
  <c r="F26"/>
  <c r="E26"/>
  <c r="D26"/>
  <c r="C26"/>
  <c r="P8"/>
  <c r="O8"/>
  <c r="N8"/>
  <c r="M8"/>
  <c r="L8"/>
  <c r="K8"/>
  <c r="J129"/>
  <c r="B129"/>
  <c r="J111"/>
  <c r="B111"/>
  <c r="J94"/>
  <c r="B94"/>
  <c r="J76"/>
  <c r="B76"/>
  <c r="J59"/>
  <c r="B59"/>
  <c r="J41"/>
  <c r="B41"/>
  <c r="J24"/>
  <c r="B24"/>
  <c r="J6"/>
  <c r="H8"/>
  <c r="G8"/>
  <c r="F8"/>
  <c r="E8"/>
  <c r="D8"/>
  <c r="C8"/>
  <c r="AL1" i="1"/>
  <c r="B6" i="5"/>
  <c r="A1"/>
  <c r="G144"/>
  <c r="G126"/>
  <c r="G109"/>
  <c r="G91"/>
  <c r="G74"/>
  <c r="G56"/>
  <c r="G39"/>
  <c r="G21"/>
  <c r="O21"/>
  <c r="O39"/>
  <c r="O56"/>
  <c r="O74"/>
  <c r="O91"/>
  <c r="O109"/>
  <c r="O126"/>
  <c r="O144"/>
  <c r="AS3" i="1"/>
  <c r="AS4"/>
  <c r="AS5"/>
  <c r="AS6"/>
  <c r="AS7"/>
  <c r="AS8"/>
  <c r="AS9"/>
  <c r="AS10"/>
  <c r="AS11"/>
  <c r="AS12"/>
  <c r="AS13"/>
  <c r="AS14"/>
  <c r="AS15"/>
  <c r="AS16"/>
  <c r="AS17"/>
  <c r="AS18"/>
  <c r="AS19"/>
  <c r="AS20"/>
  <c r="AS21"/>
  <c r="AS22"/>
  <c r="AS23"/>
  <c r="AS24"/>
  <c r="AS25"/>
  <c r="AS26"/>
  <c r="AS27"/>
  <c r="AS28"/>
  <c r="AS29"/>
  <c r="AS30"/>
  <c r="AS31"/>
  <c r="AS32"/>
  <c r="AS33"/>
  <c r="AS34"/>
  <c r="AS35"/>
  <c r="AS36"/>
  <c r="AS37"/>
  <c r="AS38"/>
  <c r="AS39"/>
  <c r="AS40"/>
  <c r="AS41"/>
  <c r="AS42"/>
  <c r="AS43"/>
  <c r="AS44"/>
  <c r="AS45"/>
  <c r="AS46"/>
  <c r="AS47"/>
  <c r="AS48"/>
  <c r="AS49"/>
  <c r="AS50"/>
  <c r="AS51"/>
  <c r="AS52"/>
  <c r="AS53"/>
  <c r="AS54"/>
  <c r="AS55"/>
  <c r="AS2"/>
  <c r="B20" i="4"/>
  <c r="C20"/>
  <c r="B21"/>
  <c r="C21"/>
  <c r="B22"/>
  <c r="C22"/>
  <c r="D22"/>
  <c r="I22"/>
  <c r="G22"/>
  <c r="H22"/>
  <c r="E22"/>
  <c r="F22"/>
  <c r="D20"/>
  <c r="G20"/>
  <c r="H20"/>
  <c r="I20"/>
  <c r="E20"/>
  <c r="F20"/>
  <c r="D21"/>
  <c r="I21"/>
  <c r="E21"/>
  <c r="H21"/>
  <c r="G21"/>
  <c r="F21"/>
  <c r="B27" i="2"/>
  <c r="B26"/>
  <c r="B25"/>
  <c r="B24"/>
  <c r="B23"/>
  <c r="B22"/>
  <c r="B21"/>
  <c r="B20"/>
  <c r="B19"/>
  <c r="B18"/>
  <c r="B17"/>
  <c r="B16"/>
  <c r="B15"/>
  <c r="B14"/>
  <c r="B13"/>
  <c r="B12"/>
  <c r="B37"/>
  <c r="A36"/>
  <c r="C26"/>
  <c r="C27"/>
  <c r="D27"/>
  <c r="B3" i="4"/>
  <c r="C3"/>
  <c r="B5"/>
  <c r="C5"/>
  <c r="B7"/>
  <c r="C7"/>
  <c r="B9"/>
  <c r="C9"/>
  <c r="B11"/>
  <c r="C11"/>
  <c r="B13"/>
  <c r="C13"/>
  <c r="B4"/>
  <c r="C4"/>
  <c r="B6"/>
  <c r="C6"/>
  <c r="B8"/>
  <c r="C8"/>
  <c r="B10"/>
  <c r="C10"/>
  <c r="B12"/>
  <c r="C12"/>
  <c r="B14"/>
  <c r="C14"/>
  <c r="B16"/>
  <c r="C16"/>
  <c r="B18"/>
  <c r="C18"/>
  <c r="B17"/>
  <c r="C17"/>
  <c r="B19"/>
  <c r="C19"/>
  <c r="B15"/>
  <c r="C15"/>
  <c r="D19"/>
  <c r="I19"/>
  <c r="E19"/>
  <c r="F19"/>
  <c r="G19"/>
  <c r="H19"/>
  <c r="D18"/>
  <c r="G18"/>
  <c r="F18"/>
  <c r="I18"/>
  <c r="E18"/>
  <c r="H18"/>
  <c r="G63" i="2"/>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F12"/>
  <c r="G12"/>
  <c r="D8"/>
  <c r="D7"/>
  <c r="D6"/>
  <c r="D5"/>
  <c r="D3"/>
  <c r="C25"/>
  <c r="T1" i="4"/>
  <c r="C24" i="2"/>
  <c r="C22"/>
  <c r="C20"/>
  <c r="C18"/>
  <c r="C16"/>
  <c r="C14"/>
  <c r="C12"/>
  <c r="C21"/>
  <c r="C19"/>
  <c r="C17"/>
  <c r="C15"/>
  <c r="C13"/>
  <c r="D4"/>
  <c r="C23"/>
  <c r="S43" i="4"/>
  <c r="O48"/>
  <c r="Q48"/>
  <c r="S48"/>
  <c r="O49"/>
  <c r="Q49"/>
  <c r="S49"/>
  <c r="O50"/>
  <c r="Q50"/>
  <c r="S50"/>
  <c r="N48"/>
  <c r="P48"/>
  <c r="R48"/>
  <c r="N49"/>
  <c r="P49"/>
  <c r="R49"/>
  <c r="N50"/>
  <c r="P50"/>
  <c r="R50"/>
  <c r="N45"/>
  <c r="P45"/>
  <c r="R45"/>
  <c r="N46"/>
  <c r="P46"/>
  <c r="R46"/>
  <c r="N47"/>
  <c r="P47"/>
  <c r="R47"/>
  <c r="N28"/>
  <c r="P28"/>
  <c r="R28"/>
  <c r="N29"/>
  <c r="P29"/>
  <c r="R29"/>
  <c r="N30"/>
  <c r="P30"/>
  <c r="R30"/>
  <c r="N31"/>
  <c r="P31"/>
  <c r="R31"/>
  <c r="N32"/>
  <c r="P32"/>
  <c r="R32"/>
  <c r="N33"/>
  <c r="P33"/>
  <c r="R33"/>
  <c r="N34"/>
  <c r="P34"/>
  <c r="R34"/>
  <c r="N35"/>
  <c r="P35"/>
  <c r="R35"/>
  <c r="N36"/>
  <c r="P36"/>
  <c r="R36"/>
  <c r="N37"/>
  <c r="P37"/>
  <c r="R37"/>
  <c r="N38"/>
  <c r="P38"/>
  <c r="R38"/>
  <c r="N39"/>
  <c r="P39"/>
  <c r="R39"/>
  <c r="N40"/>
  <c r="P40"/>
  <c r="R40"/>
  <c r="N41"/>
  <c r="P41"/>
  <c r="R41"/>
  <c r="N42"/>
  <c r="P42"/>
  <c r="R42"/>
  <c r="N43"/>
  <c r="P43"/>
  <c r="R43"/>
  <c r="O44"/>
  <c r="Q44"/>
  <c r="S44"/>
  <c r="O45"/>
  <c r="Q45"/>
  <c r="S45"/>
  <c r="O46"/>
  <c r="Q46"/>
  <c r="S46"/>
  <c r="O47"/>
  <c r="Q47"/>
  <c r="S47"/>
  <c r="O28"/>
  <c r="Q28"/>
  <c r="S28"/>
  <c r="O29"/>
  <c r="Q29"/>
  <c r="S29"/>
  <c r="O30"/>
  <c r="Q30"/>
  <c r="S30"/>
  <c r="O31"/>
  <c r="Q31"/>
  <c r="S31"/>
  <c r="O32"/>
  <c r="Q32"/>
  <c r="S32"/>
  <c r="O33"/>
  <c r="S33"/>
  <c r="Q34"/>
  <c r="O35"/>
  <c r="S35"/>
  <c r="Q36"/>
  <c r="O37"/>
  <c r="S37"/>
  <c r="Q38"/>
  <c r="O39"/>
  <c r="S39"/>
  <c r="Q40"/>
  <c r="O41"/>
  <c r="S41"/>
  <c r="Q42"/>
  <c r="O43"/>
  <c r="N44"/>
  <c r="R44"/>
  <c r="Q33"/>
  <c r="O34"/>
  <c r="S34"/>
  <c r="Q35"/>
  <c r="O36"/>
  <c r="S36"/>
  <c r="Q37"/>
  <c r="O38"/>
  <c r="S38"/>
  <c r="Q39"/>
  <c r="O40"/>
  <c r="S40"/>
  <c r="Q41"/>
  <c r="O42"/>
  <c r="S42"/>
  <c r="Q43"/>
  <c r="P44"/>
  <c r="N26"/>
  <c r="P26"/>
  <c r="R26"/>
  <c r="N27"/>
  <c r="P27"/>
  <c r="R27"/>
  <c r="O26"/>
  <c r="Q26"/>
  <c r="S26"/>
  <c r="O27"/>
  <c r="Q27"/>
  <c r="S27"/>
  <c r="O4"/>
  <c r="E4"/>
  <c r="Q4"/>
  <c r="G4"/>
  <c r="S4"/>
  <c r="I4"/>
  <c r="O5"/>
  <c r="Q5"/>
  <c r="S5"/>
  <c r="O6"/>
  <c r="Q6"/>
  <c r="S6"/>
  <c r="O7"/>
  <c r="E17"/>
  <c r="Q7"/>
  <c r="G17"/>
  <c r="S7"/>
  <c r="I17"/>
  <c r="O8"/>
  <c r="Q8"/>
  <c r="S8"/>
  <c r="O9"/>
  <c r="Q9"/>
  <c r="S9"/>
  <c r="O10"/>
  <c r="Q10"/>
  <c r="S10"/>
  <c r="O11"/>
  <c r="Q11"/>
  <c r="S11"/>
  <c r="O12"/>
  <c r="Q12"/>
  <c r="S12"/>
  <c r="O13"/>
  <c r="Q13"/>
  <c r="S13"/>
  <c r="O14"/>
  <c r="Q14"/>
  <c r="S14"/>
  <c r="O15"/>
  <c r="E6"/>
  <c r="Q15"/>
  <c r="G6"/>
  <c r="S15"/>
  <c r="I6"/>
  <c r="O16"/>
  <c r="E5"/>
  <c r="Q16"/>
  <c r="G5"/>
  <c r="S16"/>
  <c r="I5"/>
  <c r="O17"/>
  <c r="Q17"/>
  <c r="S17"/>
  <c r="O18"/>
  <c r="E11"/>
  <c r="Q18"/>
  <c r="G11"/>
  <c r="S18"/>
  <c r="I11"/>
  <c r="O19"/>
  <c r="Q19"/>
  <c r="S19"/>
  <c r="O20"/>
  <c r="E7"/>
  <c r="Q20"/>
  <c r="G7"/>
  <c r="S20"/>
  <c r="I7"/>
  <c r="O21"/>
  <c r="E10"/>
  <c r="Q21"/>
  <c r="G10"/>
  <c r="S21"/>
  <c r="I10"/>
  <c r="O22"/>
  <c r="Q22"/>
  <c r="S22"/>
  <c r="O23"/>
  <c r="Q23"/>
  <c r="S23"/>
  <c r="O24"/>
  <c r="E14"/>
  <c r="Q24"/>
  <c r="G14"/>
  <c r="S24"/>
  <c r="I14"/>
  <c r="O25"/>
  <c r="Q25"/>
  <c r="S25"/>
  <c r="P3"/>
  <c r="F3"/>
  <c r="R3"/>
  <c r="H3"/>
  <c r="N3"/>
  <c r="D3"/>
  <c r="N4"/>
  <c r="D4"/>
  <c r="P4"/>
  <c r="F4"/>
  <c r="R4"/>
  <c r="H4"/>
  <c r="N5"/>
  <c r="P5"/>
  <c r="R5"/>
  <c r="N6"/>
  <c r="P6"/>
  <c r="R6"/>
  <c r="N7"/>
  <c r="D17"/>
  <c r="P7"/>
  <c r="F17"/>
  <c r="R7"/>
  <c r="H17"/>
  <c r="D26" i="2"/>
  <c r="N8" i="4"/>
  <c r="P8"/>
  <c r="R8"/>
  <c r="N9"/>
  <c r="P9"/>
  <c r="N10"/>
  <c r="R10"/>
  <c r="P11"/>
  <c r="N12"/>
  <c r="R12"/>
  <c r="P13"/>
  <c r="N14"/>
  <c r="R14"/>
  <c r="P15"/>
  <c r="F6"/>
  <c r="N16"/>
  <c r="D5"/>
  <c r="R16"/>
  <c r="H5"/>
  <c r="P17"/>
  <c r="N18"/>
  <c r="D11"/>
  <c r="R18"/>
  <c r="H11"/>
  <c r="P19"/>
  <c r="N20"/>
  <c r="D7"/>
  <c r="R20"/>
  <c r="H7"/>
  <c r="P21"/>
  <c r="N22"/>
  <c r="R22"/>
  <c r="P23"/>
  <c r="N24"/>
  <c r="R24"/>
  <c r="P25"/>
  <c r="O3"/>
  <c r="E3"/>
  <c r="S3"/>
  <c r="I3"/>
  <c r="R9"/>
  <c r="P10"/>
  <c r="N11"/>
  <c r="R11"/>
  <c r="P12"/>
  <c r="N13"/>
  <c r="R13"/>
  <c r="P14"/>
  <c r="N15"/>
  <c r="D6"/>
  <c r="R15"/>
  <c r="H6"/>
  <c r="P16"/>
  <c r="F5"/>
  <c r="N17"/>
  <c r="R17"/>
  <c r="P18"/>
  <c r="F11"/>
  <c r="N19"/>
  <c r="R19"/>
  <c r="P20"/>
  <c r="F7"/>
  <c r="N21"/>
  <c r="R21"/>
  <c r="P22"/>
  <c r="F9"/>
  <c r="N23"/>
  <c r="D8"/>
  <c r="R23"/>
  <c r="H8"/>
  <c r="P24"/>
  <c r="N25"/>
  <c r="D16"/>
  <c r="R25"/>
  <c r="H16"/>
  <c r="Q3"/>
  <c r="G3"/>
  <c r="D15" i="2"/>
  <c r="D14"/>
  <c r="D16"/>
  <c r="D13"/>
  <c r="D12"/>
  <c r="F14" i="4"/>
  <c r="H10"/>
  <c r="F15"/>
  <c r="H14"/>
  <c r="G16"/>
  <c r="D25" i="2"/>
  <c r="G8" i="4"/>
  <c r="I9"/>
  <c r="E9"/>
  <c r="F8"/>
  <c r="D9"/>
  <c r="I15"/>
  <c r="E15"/>
  <c r="D10"/>
  <c r="D13"/>
  <c r="F16"/>
  <c r="D14"/>
  <c r="H9"/>
  <c r="F10"/>
  <c r="D19" i="2"/>
  <c r="D15" i="4"/>
  <c r="I16"/>
  <c r="E16"/>
  <c r="I8"/>
  <c r="E8"/>
  <c r="G9"/>
  <c r="I13"/>
  <c r="E13"/>
  <c r="G15"/>
  <c r="H13"/>
  <c r="H15"/>
  <c r="D24" i="2"/>
  <c r="G13" i="4"/>
  <c r="D20" i="2"/>
  <c r="F13" i="4"/>
  <c r="H12"/>
  <c r="G12"/>
  <c r="F12"/>
  <c r="I12"/>
  <c r="E12"/>
  <c r="D12"/>
  <c r="D23" i="2"/>
  <c r="D17"/>
  <c r="D18"/>
  <c r="D21"/>
  <c r="D22"/>
</calcChain>
</file>

<file path=xl/comments1.xml><?xml version="1.0" encoding="utf-8"?>
<comments xmlns="http://schemas.openxmlformats.org/spreadsheetml/2006/main">
  <authors>
    <author>Valued Acer Customer</author>
  </authors>
  <commentList>
    <comment ref="D11" authorId="0">
      <text>
        <r>
          <rPr>
            <b/>
            <sz val="16"/>
            <color indexed="81"/>
            <rFont val="Tahoma"/>
            <family val="2"/>
          </rPr>
          <t>Masukkan nombor surat beranak/ kad pengenalan murid</t>
        </r>
        <r>
          <rPr>
            <sz val="8"/>
            <color indexed="81"/>
            <rFont val="Tahoma"/>
            <family val="2"/>
          </rPr>
          <t xml:space="preserve">
</t>
        </r>
      </text>
    </comment>
  </commentList>
</comments>
</file>

<file path=xl/sharedStrings.xml><?xml version="1.0" encoding="utf-8"?>
<sst xmlns="http://schemas.openxmlformats.org/spreadsheetml/2006/main" count="755" uniqueCount="328">
  <si>
    <t>SEKOLAH :</t>
  </si>
  <si>
    <t>LELAKI</t>
  </si>
  <si>
    <t>ALAMAT :</t>
  </si>
  <si>
    <t>PEREMPUAN</t>
  </si>
  <si>
    <t>:</t>
  </si>
  <si>
    <t>APRIL</t>
  </si>
  <si>
    <t>KELAS:</t>
  </si>
  <si>
    <t>BIL.</t>
  </si>
  <si>
    <t xml:space="preserve"> NAMA MURID</t>
  </si>
  <si>
    <t>NO. MY KID / NO. SURAT BERANAK</t>
  </si>
  <si>
    <t>JANTINA</t>
  </si>
  <si>
    <t>SEPTEMBER</t>
  </si>
  <si>
    <t>NOVEMBER</t>
  </si>
  <si>
    <t>NAMA MURID :</t>
  </si>
  <si>
    <t>KELAS :</t>
  </si>
  <si>
    <t>NO. MY KID / NO. SURAT BERANAK :</t>
  </si>
  <si>
    <t>MATA PELAJARAN</t>
  </si>
  <si>
    <t>TAHAP PENGUASAAN KESELURUHAN</t>
  </si>
  <si>
    <t xml:space="preserve">PENYATAAN </t>
  </si>
  <si>
    <t>BAHASA INGGERIS</t>
  </si>
  <si>
    <t>MATEMATIK</t>
  </si>
  <si>
    <t>SAINS</t>
  </si>
  <si>
    <t>PENDIDIKAN ISLAM</t>
  </si>
  <si>
    <t>PENDIDIKAN MORAL</t>
  </si>
  <si>
    <t>PENDIDIKAN KESIHATAN</t>
  </si>
  <si>
    <t>PENDIDIKAN SENI VISUAL</t>
  </si>
  <si>
    <t>PENDIDIKAN MUZIK</t>
  </si>
  <si>
    <t>BAHASA ARAB</t>
  </si>
  <si>
    <t>BAHASA IBAN</t>
  </si>
  <si>
    <t>BAHASA SEMAI</t>
  </si>
  <si>
    <t>Option</t>
  </si>
  <si>
    <t>TEKNOLOGI MAKLUMAT KOMUNIKASI</t>
  </si>
  <si>
    <t>REKA BENTUK TEKNOLOGI</t>
  </si>
  <si>
    <t>SEJARAH</t>
  </si>
  <si>
    <t>ULASAN GURU</t>
  </si>
  <si>
    <t>T/Cetak :</t>
  </si>
  <si>
    <t>SK</t>
  </si>
  <si>
    <t>PENGURUSAN DIRI</t>
  </si>
  <si>
    <t>PENGURUSAN TINGKAH LAKU</t>
  </si>
  <si>
    <t>KEMAHIRAN MANIPULATIF</t>
  </si>
  <si>
    <t>PENDIDIKAN JASMANI &amp; KESIHATAN</t>
  </si>
  <si>
    <t>PEND SAINS SOSIAL &amp; A SEKITAR</t>
  </si>
  <si>
    <t/>
  </si>
  <si>
    <t>KEMAHIRAN HIDUP (MASAKAN)</t>
  </si>
  <si>
    <t>KEMAHIRAN HIDUP (JAHITAN)</t>
  </si>
  <si>
    <t>KEMAHIRAN HIDUP (PERKEBUNAN)</t>
  </si>
  <si>
    <t>KEMAHIRAN HIDUP (PENTERNAKAN)</t>
  </si>
  <si>
    <t>BAHASA ISYARAT KOMUNIKASI</t>
  </si>
  <si>
    <t>KEMAHIRAN ASAS INDIVIDU</t>
  </si>
  <si>
    <t>PENDIDIKAN JASMANI SUAIAN</t>
  </si>
  <si>
    <t>PENDIDIKAN SENI VISUAL SUAIAN</t>
  </si>
  <si>
    <t>TEKNOLOGI MAKLUMAT KOMUNIKASI SUAIAN</t>
  </si>
  <si>
    <t>Bil</t>
  </si>
  <si>
    <t>Mata Pelajaran</t>
  </si>
  <si>
    <t>Pernyataan Tahap Penguasaan Keseluruhan</t>
  </si>
  <si>
    <t>SJK</t>
  </si>
  <si>
    <t>Pkhas LD</t>
  </si>
  <si>
    <t>Pkhas BL</t>
  </si>
  <si>
    <t>Pkhas DF</t>
  </si>
  <si>
    <t>tp</t>
  </si>
  <si>
    <t>BAHASA CINA (SJK)</t>
  </si>
  <si>
    <t>BAHASA TAMIL (SJK)</t>
  </si>
  <si>
    <t>BAHASA MALAYSIA (P. KHAS)</t>
  </si>
  <si>
    <t>BAHASA INGGERIS (P. KHAS)</t>
  </si>
  <si>
    <t>MATEMATIK (P. KHAS)</t>
  </si>
  <si>
    <t>TEKNOLOGI MAKLUMAT KOMUNIKASI (P. KHAS)</t>
  </si>
  <si>
    <t>PENDIDIKAN ISLAM (P. KHAS)</t>
  </si>
  <si>
    <t>PENDIDIKAN SENI VISUAL (P. KHAS)</t>
  </si>
  <si>
    <t>PENDIDIKAN MUZIK (P. KHAS)</t>
  </si>
  <si>
    <t>PENDIDIKAN MORAL (P. KHAS)</t>
  </si>
  <si>
    <t>PENYATAAN TAHAP PENGUASAAN KESELURUHAN</t>
  </si>
  <si>
    <t>Pencapaian boleh dipertingkatkan lagi terutama dalam mata pelajaran Bahasa Inggeris dan Matematik.</t>
  </si>
  <si>
    <t>BIL</t>
  </si>
  <si>
    <t>JENIS</t>
  </si>
  <si>
    <t>BAHASA TAMIL (SK)</t>
  </si>
  <si>
    <t>BULAN PENTAKSIRAN</t>
  </si>
  <si>
    <t>JANUARI</t>
  </si>
  <si>
    <t>FEBRUARI</t>
  </si>
  <si>
    <t>MAC</t>
  </si>
  <si>
    <t>MEI</t>
  </si>
  <si>
    <t>JUN</t>
  </si>
  <si>
    <t>JULAI</t>
  </si>
  <si>
    <t>OGOS</t>
  </si>
  <si>
    <t>OKTOBER</t>
  </si>
  <si>
    <t>DISEMBER</t>
  </si>
  <si>
    <t>SK/SJK</t>
  </si>
  <si>
    <t>INKLUSIF</t>
  </si>
  <si>
    <t>PENDIDIKAN KHAS</t>
  </si>
  <si>
    <t>BAHASA MELAYU</t>
  </si>
  <si>
    <t>SEK KEB (SK)</t>
  </si>
  <si>
    <t>SEK JENIS KEB (SJK)</t>
  </si>
  <si>
    <t>BAHASA KADAZANDUSUN</t>
  </si>
  <si>
    <t>BAHASA MALAYSIA (SUAIAN)</t>
  </si>
  <si>
    <t>BAHASA INGGERIS (SUAIAN)</t>
  </si>
  <si>
    <t>PENDIDIKAN ISLAM (SUAIAN)</t>
  </si>
  <si>
    <t>BAHASA CINA (SK)</t>
  </si>
  <si>
    <t>BAHASA MELAYU (SJK)</t>
  </si>
  <si>
    <t>BAHASA INGGERIS (SJK)</t>
  </si>
  <si>
    <t>PENDIDIKAN JASMANI</t>
  </si>
  <si>
    <t>Mengetahui perkara asas berdasarkan ilmu sejarah dan nilai yang dipelajari.</t>
  </si>
  <si>
    <t>根据国小华语课程标准，学生语文能力尚未达标，学习表现处于初学者的阶段。
学生听说读写的能力薄弱，不能应付实际需要。
学生语言材料积累贫乏，还难以表情达意、与人沟通。
 mempamerkan tahap pengetahuan bahasa dan kecekapan berbahasa yang sangat lemah, sangat terhad dan memerlukan banyak bimbingan, panduan dan latihan dalam kemahiran bahasa.</t>
  </si>
  <si>
    <t>根据国小华语课程标准，学生语文能力有限，学习表现必须改进，才能达到学习标准的要求。
学生约略掌握口语交际能力，但尚不足以应付实际需要。
学生积累了一些语言材料，但仍难以进行有效的沟通，表达时往往词不达意。
 mempamerkan tahap pengetahuan bahasa dan kecekapan berbahasa yang lemah, terhad dan memerlukan sedikit bimbingan, panduan, dan latihan dalam kemahiran bahasa.</t>
  </si>
  <si>
    <t>根据国小华语课程标准，学生语文学习表现处在最基础的阶段。
学生能够以简短的话语进行口语交际，应付实际需要有些力不从心。
学生积累了日常生活基本的语言材料，具备简单的语言表达能力，尝试与人沟通。
 berupaya mempamerkan tahap pengetahuan bahasa dan kecekapan berbahasa yang sederhana dan berupaya mengungkapkan idea serta menguasai kemahiran berfikir yang asas tanpa bimbingan dalam kemahiran bahasa.</t>
  </si>
  <si>
    <t>根据国小华语课程标准，学生的语文能力一般，学习表现尚令人满意。
学生初步掌握听说读写的能力，能用简单的语言应付实际需要。
学生积累了日常生活的语言材料，具备简单的语言表达能力，能与人沟通。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t>
  </si>
  <si>
    <t>根据国小华语课程标准，学生的语文能力比一般为佳，学习表现良好。
学生掌握听说读写的能力，能根据实际需要初步应用语文。
学生积累了日常生活的语言材料，具备较好的语言能力，能与人沟通，尝试表达自己的看法，并有自主学习的意识。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t>
  </si>
  <si>
    <t>根据国小华语课程标准，学生的语文能力优良，表现稳定，可以成为其他同学的学习对象。
学生掌握听说读写的能力，能根据实际需要应用语文。
学生积累了日常生活的语言材料，具备良好的语言能力，能与人沟通，表达自己的看法，对学习语文有兴趣。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t>
  </si>
  <si>
    <t>根据小学华文课程标准，学生语文能力尚未达标，学习表现处于初学者的阶段。
学生听说读写的能力薄弱，不能应付实际需要。
学生语言材料积累贫乏，难以表情达意和与人沟通。
 mempamerkan tahap pengetahuan bahasa dan kecekapan berbahasa yang sangat lemah, sangat terhad dan memerlukan banyak bimbingan, panduan dan latihan dalam kemahiran bahasa.</t>
  </si>
  <si>
    <t>根据小学华文课程标准，学生语文能力有限，学习表现必须改进，才能达到学习标准的要求。
学生初步掌握听说读写的能力，但尚不足以应付实际需要。
学生积累了一些语言材料，但仍难以表情达意、与人沟通，表达时往往词不达意。
 mempamerkan tahap pengetahuan bahasa dan kecekapan berbahasa yang lemah, terhad dan memerlukan sedikit bimbingan, panduan, dan latihan dalam kemahiran bahasa..</t>
  </si>
  <si>
    <t>根据小学华文课程标准，学生掌握了基本的语文能力，学习表现处在最基础的阶段。
学生掌握基本的听说读写能力，能初步应付实际需要。
学生积累了基本常用的语言材料，具备简单的语言表达能力，能与人沟通，并有自主学习的意识。
 berupaya mempamerkan tahap pengetahuan bahasa dan kecekapan berbahasa yang sederhana dan berupaya mengungkapkan idea serta menguasai kemahiran berfikir yang asas tanpa bimbingan dalam kemahiran bahasa.</t>
  </si>
  <si>
    <t>根据小学华文课程标准，学生的语文能力中规中矩，学习表现令人满意。
学生掌握听说读写的能力，并能有效地应付实际需要。
学生积累了常用的语言材料，具备一定程度语言表达和组织能力，能应用语言来表情达意、与人沟通，并初步有学习语文的兴趣。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t>
  </si>
  <si>
    <t>根据小学华文课程标准，学生掌握了较扎实的语文能力，学习表现良好。
学生能于大部分情境中，根据实际需要应用语文。
学生语言材料积累充足，具备良好的逻辑思维和语言表达能力，能有效地应用语言来表情达意、与人沟通，态度自然，并对学习语文有兴趣。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t>
  </si>
  <si>
    <t>根据小学华文课程标准，学生稳定地表现出扎实的语文能力，学习表现优良，可以成为其他同学的学习对象。
学生能在不同的情境中，根据实际需要灵活、正确地应用语文。
学生语言材料积累丰富，逻辑思维和语言表达能力程度较高，能自如地应用语言来表情达意、与人沟通，态度自然，且热爱语文，具备良好的语文学习习惯。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t>
  </si>
  <si>
    <t>Á¡½Å÷ìÌ Á¢¸ì Ì¨Èó¾ ¦Á¡Æ¢ÂÈ¢×õ ¦Á¡Æ¢Â¡üÈÖõ ¯ûÇÐ. Á¢¸ì Ì¨Èó¾ «ÇÅ¢ø ÁðÎ§Á ¦ºÅ¢ÁÎò¾Åü¨Èô ÒÃ¢óÐ ¦¸¡ûÇ×õ ºÃ¢Â¡É §Å¸õ, ¦¾¡É¢, ¯îºÃ¢ôÒ¼ý Å¡º¢ì¸×õ ¸ÕòÐ½Ã×õ þÂÖõ. Á¢¸ì Ì¨Èó¾ «ÇÅ¢ø ÁðÎ§Á ±ñ½í¸¨ÇÔõ ¸ÕòÐ¸¨ÇÔõ Å¡ö¦Á¡Æ¢Â¡¸×õ ±ØòÐ ãÄÁ¡¸×õ ¦ÅÇ¢ôÀÎò¾ þÂÖõ.  mempamerkan tahap pengetahuan bahasa dan kecekapan berbahasa yang sangat terhad dan memerlukan banyak bimbingan, panduan dan latihan dalam kemahiran bahasa.</t>
  </si>
  <si>
    <t>Á¡½Å÷ìÌì Ì¨Èó¾ ¦Á¡Æ¢ÂÈ¢×õ ¦Á¡Æ¢Â¡üÈÖõ ¯ûÇÐ. Ì¨Èó¾ «ÇÅ¢ø ÁðÎ§Á ¦ºÅ¢ÁÎò¾Åü¨Èô ÒÃ¢óÐ ¦¸¡ûÇ×õ ºÃ¢Â¡É §Å¸õ, ¦¾¡É¢, ¯îºÃ¢ôÒ¼ý Å¡º¢ì¸×õ ¸ÕòÐ½Ã×õ þÂÖõ. Ì¨Èó¾ «ÇÅ¢ø ÁðÎ§Á ±ñ½í¸¨ÇÔõ ¸ÕòÐ¸¨ÇÔõ Å¡ö¦Á¡Æ¢Â¡¸×õ ±ØòÐ ãÄÁ¡¸×õ ¦ÅÇ¢ôÀÎò¾ þÂÖõ.  mempamerkan tahap pengetahuan bahasa dan kecekapan berbahasa yang terhad dan memerlukan sedikit bimbingan, panduan dan latihan dalam kemahiran bahasa.</t>
  </si>
  <si>
    <t>Á¡½Å÷ìÌ µÃÇ× ¦Á¡Æ¢ÂÈ¢×õ ¦Á¡Æ¢Â¡üÈÖõ ¯ûÇÐ. µÃÇ×, ¦ºÅ¢ÁÎò¾Åü¨Èô ÒÃ¢óÐ ¦¸¡ûÇ×õ ºÃ¢Â¡É §Å¸õ, ¦¾¡É¢, ¯îºÃ¢ôÒ¼ý Å¡º¢ì¸×õ ¸ÕòÐ½Ã×õ þÂÖõ. µÃÇ× ±ñ½í¸¨ÇÔõ ¸ÕòÐ¸¨ÇÔõ Å¡ö¦Á¡Æ¢Â¡¸×õ ±ØòÐ ãÄÁ¡¸×õ ¦ÅÇ¢ôÀÎò¾ þÂÖõ.  mempamerkan tahap pengetahuan bahasa dan kecekapan berbahasa yang memuaskan.   berupaya menyatakan idea serta fakta dan menguasai kemahiran berfikir yang asas melalui kemahiran bahasa.</t>
  </si>
  <si>
    <t>Á¡½Å÷ìÌ ¿øÄ ¦Á¡Æ¢ÂÈ¢×õ ¦Á¡Æ¢Â¡üÈÖõ ¯ûÇÐ. ¦ºÅ¢ÁÎò¾Åü¨Èô ÒÃ¢óÐ ¦¸¡ûÇ×õ ºÃ¢Â¡É §Å¸õ, ¦¾¡É¢, ¯îºÃ¢ôÒ¼ý Å¡º¢ì¸×õ ¸ÕòÐ½Ã×õ þÂÖõ. ±ñ½í¸¨ÇÔõ ¸ÕòÐ¸¨ÇÔõ þÄì¸½ôÀ¢¨ÆÂ¢ýÈ¢ Å¡ö¦Á¡Æ¢Â¡¸×õ ±ØòÐ ãÄÁ¡¸×õ ¿ýÈ¡¸ ¦ÅÇ¢ôÀÎò¾ þÂÖõ.  berupaya mempamerkan tahap pengetahuan bahasa dan kecekapan berbahasa yang baik.   berupaya menyatakan idea serta fakta yang rasional, dapat mengaplikasi pengetahuan bahasa dengan berkesan,  menguasai kemahiran berfikir yang kritis dan mengamalkan pembelajaran kendiri secara minima melalui kemahiran bahasa.</t>
  </si>
  <si>
    <t>Á¡½Å÷ìÌî º¢Èó¾ ¦Á¡Æ¢ÂÈ¢×õ ¦Á¡Æ¢Â¡üÈÖõ ¯ûÇÐ. ¦ºÅ¢ÁÎò¾Åü¨Èô ÒÃ¢óÐ ¦¸¡ûÇ×õ ºÃ¢Â¡É §Å¸õ, ¦¾¡É¢, ¯îºÃ¢ôÒ¼ý Å¡º¢ì¸×õ ¸ÕòÐ½Ã×õ þÂÖõ. ±ñ½í¸¨ÇÔõ ²Ã½Á¡É ¸ÕòÐ¸¨ÇÔõ þÄì¸½ôÀ¢¨ÆÂ¢ýÈ¢ ¿øÄ ¦Á¡Æ¢¿¨¼Â¢ø Å¡ö¦Á¡Æ¢Â¡¸×õ ±ØòÐ ãÄÁ¡¸×õ º¢ÈôÀ¡¸ ¦ÅÇ¢ôÀÎò¾ þÂÖõ.  berupaya mempamerkan tahap pengetahuan bahasa dan kecekapan berbahasa yang sangat baik.   berupaya menyatakan idea serta  fakta yang rasional dengan jelas dan terperinci, berkomunikasi secara efektif,  mengaplikasi pengetahuan bahasa yang lebih kompleks,   menguasai kemahiran berfikir yang kritis dan kreatif, serta  mengamalkan pembelajaran kendiri melalui kemahiran bahasa.</t>
  </si>
  <si>
    <t>Á¡½Å÷ìÌ Á¢¸î º¢Èó¾ ¦Á¡Æ¢ÂÈ¢×õ ¦Á¡Æ¢Â¡üÈÖõ ¯ûÇÐ. ¦ºÅ¢ÁÎò¾Åü¨Èô ÒÃ¢óÐ ¦¸¡ûÇ×õ ºÃ¢Â¡É §Å¸õ, ¦¾¡É¢, ¯îºÃ¢ôÒ¼ý Å¡º¢ì¸×õ ¸ÕòÐ½Ã×õ þÂÖõ. ±ñ½í¸¨ÇÔõ ²Ã½Á¡É ¸ÕòÐ¸¨ÇÔõ þÄì¸½ôÀ¢¨ÆÂ¢ýÈ¢ ¿øÄ ¦Á¡Æ¢¿¨¼Â¢ø ¦Á¡Æ¢Â½¢¸¨Çô ÀÂýÀÎò¾¢ì ¸ÅÕõ Å¨¸Â¢ø Å¡ö¦Á¡Æ¢Â¡¸×õ ±ØòÐ ãÄÁ¡¸×õ Á¢¸î º¢ÈôÀ¡¸ ¦ÅÇ¢ôÀÎò¾ þÂÖõ.  berupaya mempamerkan tahap pengetahuan bahasa dan kecekapan berbahasa yang cemerlang.   berupaya menyatakan idea serta  fakta yang rasional dengan jelas, terperinci dan tersusun, berkomunikasi secara efektif dan penuh keyakinan,   menguasai kemahiran berfikir yang kritis, kreatif dan inovatif,  mengamalkan pembelajaran kendiri serta menjadi model teladan kepada  lain dalam kemahiran bahasa.</t>
  </si>
  <si>
    <t xml:space="preserve">Á¡½Å÷ìÌ  Á¢¸ì Ì¨Èó¾ ¦Á¡Æ¢ÂÈ¢×õ ¦Á¡Æ¢Â¡üÈÖõ ¯ûÇÐ. Á¢¸ì Ì¨Èó¾ «ÇÅ¢ø ÁðÎ§Á ¦ºÅ¢ÁÎò¾Åü¨Èô ÒÃ¢óÐ ¦¸¡ûÇ×õ ºÃ¢Â¡É §Å¸õ, ¦¾¡É¢, ¯îºÃ¢ôÒ¼ý Å¡º¢ì¸×õ ¸ÕòÐ½Ã×õ þÂÖõ.  Á¢¸ì Ì¨Èó¾ «ÇÅ¢ø ÁðÎ§Á ±ñ½í¸¨ÇÔõ ¸ÕòÐ¸¨ÇÔõ Å¡ö¦Á¡Æ¢Â¡¸×õ ±ØòÐ ãÄÁ¡¸×õ ¦ÅÇ¢ôÀÎò¾ þÂÖõ.  mempamerkan tahap pengetahuan bahasa dan kecekapan berbahasa yang sangat terhad dan memerlukan banyak bimbingan, panduan dan latihan dalam kemahiran bahasa. </t>
  </si>
  <si>
    <t xml:space="preserve">Á¡½Å÷ìÌì  Ì¨Èó¾ ¦Á¡Æ¢ÂÈ¢×õ ¦Á¡Æ¢Â¡üÈÖõ ¯ûÇÐ. Ì¨Èó¾ «ÇÅ¢ø ÁðÎ§Á ¦ºÅ¢ÁÎò¾Åü¨Èô ÒÃ¢óÐ ¦¸¡ûÇ×õ ºÃ¢Â¡É §Å¸õ, ¦¾¡É¢, ¯îºÃ¢ôÒ¼ý Å¡º¢ì¸×õ ¸ÕòÐ½Ã×õ þÂÖõ. Ì¨Èó¾ «ÇÅ¢ø ÁðÎ§Á ±ñ½í¸¨ÇÔõ ¸ÕòÐ¸¨ÇÔõ Å¡ö¦Á¡Æ¢Â¡¸×õ ±ØòÐ ãÄÁ¡¸×õ ¦ÅÇ¢ôÀÎò¾ þÂÖõ.  mempamerkan tahap pengetahuan bahasa dan kecekapan berbahasa yang terhad dan memerlukan sedikit bimbingan, panduan dan latihan dalam kemahiran bahasa. </t>
  </si>
  <si>
    <t>Á¡½Å÷ìÌ ¿øÄ ¦Á¡Æ¢ÂÈ¢×õ ¦Á¡Æ¢Â¡üÈÖõ ¯ûÇÐ. ¦ºÅ¢ÁÎò¾Åü¨Èô ÒÃ¢óÐ ¦¸¡ûÇ×õ ºÃ¢Â¡É §Å¸õ, ¦¾¡É¢, ¯îºÃ¢ôÒ¼ý Å¡º¢ì¸×õ ¸ÕòÐ½Ã×õ þÂÖõ. ±ñ½í¸¨ÇÔõ ²Ã½Á¡É ¸ÕòÐ¸¨ÇÔõ þÄì¸½ôÀ¢¨ÆÂ¢ýÈ¢ ¿øÄ ¦Á¡Æ¢¿¨¼Â¢ø Å¡ö¦Á¡Æ¢Â¡¸×õ ±ØòÐ ãÄÁ¡¸×õ ¿ýÈ¡¸ ¦ÅÇ¢ôÀÎò¾ þÂÖõ.  berupaya mempamerkan tahap pengetahuan bahasa dan kecekapan berbahasa yang baik.   berupaya menyatakan idea serta fakta yang rasional, dapat mengaplikasi pengetahuan bahasa dengan berkesan,  menguasai kemahiran berfikir yang kritis dan mengamalkan pembelajaran kendiri secara minima melalui kemahiran bahasa.</t>
  </si>
  <si>
    <t>Á¡½Å÷ìÌî º¢Èó¾ ¦Á¡Æ¢ÂÈ¢×õ ¦Á¡Æ¢Â¡üÈÖõ ¯ûÇÐ.  ¦ºÅ¢ÁÎò¾Åü¨Èô ÒÃ¢óÐ ¦¸¡ûÇ×õ ºÃ¢Â¡É §Å¸õ, ¦¾¡É¢, ¯îºÃ¢ôÒ¼ý Å¡º¢ì¸×õ ¸ÕòÐ½Ã×õ þÂÖõ. ±ñ½í¸¨ÇÔõ ²Ã½Á¡É ¸ÕòÐ¸¨ÇÔõ  þÄì¸½ôÀ¢¨ÆÂ¢ýÈ¢ ¿øÄ ¦Á¡Æ¢¿¨¼Â¢ø Å¡ö¦Á¡Æ¢Â¡¸×õ ±ØòÐ ãÄÁ¡¸×õ º¢ÈôÀ¡¸ ¦ÅÇ¢ôÀÎò¾ þÂÖõ.  berupaya mempamerkan tahap pengetahuan bahasa dan kecekapan berbahasa yang sangat baik.   berupaya menyatakan idea serta  fakta yang rasional dengan jelas dan terperinci, berkomunikasi secara efektif,  mengaplikasi pengetahuan bahasa yang lebih kompleks,   menguasai kemahiran berfikir yang kritis dan kreatif, serta  mengamalkan pembelajaran kendiri melalui kemahiran bahasa.</t>
  </si>
  <si>
    <t>Koilo koilaan touhai, kaanu popoindalan kabaalan touhai toi ko' kaanu manahak tisuli' kumaa koilaan touhai.
 tahu perkara asas atau boleh melakukan kemahiran asas atau memberi respons tehadap perkara yang asas.</t>
  </si>
  <si>
    <t>Kaanu popokito kopongorotian montok popoundaliu bontuk komunikasi toi ko' papadalin om popointalang nunu i nabalajalan.  mempamerkan tahap pengetahuan bahasa dan kecekapan berbahasa yang  terhad dan memerlukan sedikit bimbingan, panduan, dan latihan dalam kemahiran bahasa.</t>
  </si>
  <si>
    <t>Kaanu momoguno koilaan montok popoindalan isoiso' toinaon id isoiso' kohuboyoon.  berupaya mempamerkan tahap pengetahuan bahasa dan kecekapan berbahasa yang sederhana dan berupaya mengungkapkan idea serta menguasai kemahiran berfikir yang asas tanpa bimbingan dalam kemahiran bahasa.</t>
  </si>
  <si>
    <t>Kaanu popoindalan isoiso' toinaon di otinuud, tumanud nuludan toi ko' poinsistematik.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t>
  </si>
  <si>
    <t>Kaanu popoindalan isoiso' toinaon id isoiso' kohuboyoon wagu miampai tumanud nuludan toi ko' poinsistematik, konsistent om kiwoyo' positif.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t>
  </si>
  <si>
    <t>Kaanu momoguno koilaan om kabaalan poinsandad montok gunoon id kohuboyoon wagu di poinsistematik, kiwoyoo positif, kreatif om inovatif om milo tonudon.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t>
  </si>
  <si>
    <t>Nembiak nemu pun pekara tauka ngaga ngena pengelandik sida sereta meri respon ngagai pun pekara.  tahu perkara asas atau boleh melakukan kemahiran asas atau memberi respons tehadap perkara yang asas.</t>
  </si>
  <si>
    <t>Nembiak mantaika baru penemu sida ngena chara nukar komunikasyen tauka ngalihka penemu sereta nerangka utai ti dipelajarka sida.  mempamerkan tahap pengetahuan bahasa dan kecekapan berbahasa yang  terhad dan memerlukan sedikit bimbingan, panduan, dan latihan dalam kemahiran bahasa.</t>
  </si>
  <si>
    <t>Nembiak ulih ngena penemu nyadika malin bejalaika sebengkah pengelandik ba situasyen.  berupaya mempamerkan tahap pengetahuan bahasa dan kecekapan berbahasa yang sederhana dan berupaya mengungkapkan idea serta menguasai kemahiran berfikir yang asas tanpa bimbingan dalam kemahiran bahasa.</t>
  </si>
  <si>
    <t>Nembiak ulih ngemansutka pengelandik enggau chara ti beradat iya nya nitihka prosedur tauka sechara sistematik.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t>
  </si>
  <si>
    <t>Nembiak ulih bejalaika sebengkah pengelandik ba situasyen ti baru nitihka prosedur tauka sechara sistematik sereta kul enggau pemaiulah positif.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t>
  </si>
  <si>
    <t>Nembiak ulih ngena penemu enggau pengelandik ti bisi dikena ba situasyen baru sechara sistematik, pemaiulah positif, kreatif enggau inovatif.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t>
  </si>
  <si>
    <t>تعرّف التلميذ على المهارات اللغوية الأساسية واستعداده لتطبيقها مع إرشاد المعلم.
 mengetahui kemahiran asas bahasa Arab dan memerlukan bimbingan untuk mempraktikkannya dengan betul</t>
  </si>
  <si>
    <t>تعرّف التلميذ وقدرته على التطبيق بالمهارات اللغوية الساسية مع كونه واعيا.
 mengetahui kemahiran asas bahasa Arab dan mempraktikkannya dengan betul secara sedar tanpa bimbingan</t>
  </si>
  <si>
    <t>تعرّف التلميذ وقدرته على التطبيق بالمهارات اللغوية الأساسية مع كونه ثابتا.
 mengetahui kemahiran asas bahasa Arab dan mempraktikkannya dengan betul secara konsisten</t>
  </si>
  <si>
    <t>تعرّف التلميذ وقدرته على التطبيق بالمهارات اللغوية الأساسية مع كونه ثابتا ومناسبا بالمواقف.
 mengetahui kemahiran asas bahasa Arab dan mempraktikkannya dengan betul secara konsisten dan menepati situasi</t>
  </si>
  <si>
    <t>تعرّف التلميذ وقدرته على التطبيق بالمهارات اللغوية الأساسية مع كونه ثابتا ومناسبا بالمواقف ومتطوعا.
 mengetahui kemahiran asas bahasa Arab dan mempraktikkannya dengan betul secara konsisten, sukarela dan menepati situasi</t>
  </si>
  <si>
    <t>تعرّف التلميذ وقدرته على التطبيق بالمهارات اللغوية الأساسية مع كونه ثابتا ومناسبا بالمواقف ومثاليا.
 mengetahui kemahiran asas bahasa Arab dan mempraktikkannya dengan betul secara konsisten dan menepati situasi serta boleh dicontohi</t>
  </si>
  <si>
    <t xml:space="preserve"> dapat menjelaskan dan mengaplikasi pengetahuan, kemahiran dan nilai daripada kandungan yang dipelajari mengikut keupayaan masing-masing dalam kehidupan harian.</t>
  </si>
  <si>
    <t xml:space="preserve"> berkebolehan menghuraikan dan  mengaplikasi pengetahuan, kemahiran dan nilai daripada kandungan yang dipelajari secara bersungguh-sungguh dan bertanggungjawab melaksanakannya dalam kehidupan harian.</t>
  </si>
  <si>
    <t xml:space="preserve"> berkebolehan memberi justifikasi serta istiqamah terhadap tindakan yang dilakukan dalam kehidupan dalam kehidupan harian berdasarkan pengetahuan, kemahiran dan nilai daripada kandungan yang dipelajari.</t>
  </si>
  <si>
    <t xml:space="preserve"> menguasai bahasa seni visual, media serta proses dan teknik dalam penghasilan karya yang memuaskan</t>
  </si>
  <si>
    <t xml:space="preserve"> menguasai bahasa seni visual, media serta proses dan teknik dalam penghasilan karya yang baik.</t>
  </si>
  <si>
    <t xml:space="preserve"> tahu perkara asas atau boleh melakukan melakukan kemahiran asas dalam muzik atau memberi respon terhadap muzik.</t>
  </si>
  <si>
    <t xml:space="preserve"> menunjukkan kefahaman tentang muzik serta boleh menjelaskan apa yang telah dipelajari.</t>
  </si>
  <si>
    <t xml:space="preserve"> melaksanakan kemahiran muzik dengan mengikut prosedur atau secara sistematik.</t>
  </si>
  <si>
    <t xml:space="preserve"> melaksanakan kemahiran muzik pada situasi baru dengan mengikut prosedur atau secara sistematik, serta tekal dan bersikap positif.</t>
  </si>
  <si>
    <t xml:space="preserve"> boleh mengaplikasikan pengetahuan dan kemahiran muzik pada situasi baru, bersikap positif, kreatif dan inovatif.</t>
  </si>
  <si>
    <t xml:space="preserve"> mampu menzahirkan idea yang kreatif dan inovatif, mempunyai keupayaan untuk membuat keputusan untuk mengadaptasi permintaan serta cabaran dalam kehidupan seharian serta boleh berbicara untuk mendapat dan menyampaikan maklumat menggunakan ayat yang sesuai secara bertatasusila dan menjadi contoh yang tekal.</t>
  </si>
  <si>
    <t>mengetahui nilai yang dipelajari.</t>
  </si>
  <si>
    <t>memahami dan menjelaskan nilai yang dipelajari.</t>
  </si>
  <si>
    <t>mengaplikasikan nilai yang dipelajari dalam sesuatu situasi dengan bimbingan.</t>
  </si>
  <si>
    <t>mengaplikasikan nilai yang dipelajari dalam pelbagai situasi.</t>
  </si>
  <si>
    <t>mengamalkan nilai yang dipelajari dalam kehidupan seharian.</t>
  </si>
  <si>
    <t>mengamalkan nilai yang dipelajari dalam kehidupan seharian dan boleh dicontohi.</t>
  </si>
  <si>
    <t>boleh melakukan aktiviti memanaskan badan dan menyejukkan badan dalam kumpulan kecil.</t>
  </si>
  <si>
    <t>boleh mengira kadar nadi selama satu minit sebelum dan selepas melakukan aktiviti fizikal. Boleh menyatakan dengan ringkas peranan kadar nadi sebagai petunjuk beban aktiviti.</t>
  </si>
  <si>
    <t>NAMA SINGKATAN</t>
  </si>
  <si>
    <t>mempamerkan tahap pengetahuan bahasa dan kecekapan berbahasa yang sangat lemah, sangat terhad dan memerlukan banyak bimbingan, panduan dan latihan dalam kemahiran bahasa.</t>
  </si>
  <si>
    <t>mempamerkan tahap pengetahuan bahasa dan kecekapan berbahasa yang lemah, terhad dan memerlukan sedikit bimbingan, panduan, dan latihan dalam kemahiran bahasa.</t>
  </si>
  <si>
    <t>berupaya mempamerkan tahap pengetahuan bahasa dan kecekapan berbahasa yang sederhana dan berupaya mengungkapkan idea serta menguasai kemahiran berfikir yang asas tanpa bimbingan dalam kemahiran bahasa.</t>
  </si>
  <si>
    <t>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t>
  </si>
  <si>
    <t>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t>
  </si>
  <si>
    <t>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t>
  </si>
  <si>
    <t>show excellent command of the language. They have the ability to use language independently. They are able to perform challenging and complex language tasks.  berupaya mempamerkan penguasaan bahasa yang cemerlang. Mereka berupaya menggunakan bahasa secara berdikari. Mereka mampu melaksanakan tugasan bahasa yang kompleks dan mencabar.</t>
  </si>
  <si>
    <t>show very good command of the language. They have the ability to use language almost independently. They are able to perform challenging and complex language tasks with minimal guidance.  berupaya mempamerkan penguasaan bahasa yang sangat baik. Mereka semakin berdikari menggunakan bahasa tetapi memerlukan sedikit bimbingan untuk melaksanakan tugasan  bahasa yang kompleks  dan mencabar.</t>
  </si>
  <si>
    <t>show good command of the language. They have the ability to use language fairly independently but require guidance for more complex language tasks.  berupaya mempamerkan penguasaan bahasa yang baik. Mereka agak berdikari menggunakan bahasa tetapi memerlukan bimbingan untuk melaksanakan tugasan  bahasa yang lebih kompleks  dan mencabar.</t>
  </si>
  <si>
    <t>show satisfactory command of the language. They have the ability to use language adequately but require guidance for some challenging language tasks.  mempamerkan penguasaan bahasa yang memuaskan. Mereka berupaya menggunakan bahasa secara sederhana tetapi memerlukan bimbingan untuk melaksanakan tugasan  bahasa yang kompleks  dan mencabar.</t>
  </si>
  <si>
    <t>show limited command of the language and require guidance to perform basic language tasks.  mempamerkan penguasaan bahasa yang terhad dan memerlukan bimbingan untuk melaksanakan tugasan bahasa yang asas.</t>
  </si>
  <si>
    <t>show very limited command of the language and require a lot of guidance to perform basic language tasks.  mempamerkan penguasaan bahasa yang sangat terhad dan memerlukan banyak bimbingan untuk melaksanakan tugasan bahasa yang asas.</t>
  </si>
  <si>
    <t>show satisfactory command of the language. Ability to use language adequately but require guidance for some challenging language tasks.  mempamerkan penguasaan bahasa yang memuaskan. Berupaya menggunakan bahasa secara sederhana tetapi memerlukan bimbingan untuk melaksanakan tugasan  bahasa yang kompleks  dan mencabar.</t>
  </si>
  <si>
    <t>show good command of the language. Ability to use language fairly independently but require guidance for more complex language tasks.  berupaya mempamerkan penguasaan bahasa yang baik. Agak berdikari menggunakan bahasa tetapi memerlukan bimbingan untuk melaksanakan tugasan  bahasa yang lebih kompleks  dan mencabar.</t>
  </si>
  <si>
    <t>show excellent command of the language.Ability to use language independently. They are able to perform challenging and complex language tasks.  berupaya mempamerkan penguasaan bahasa yang cemerlang. Berupaya menggunakan bahasa secara berdikari. Mereka mampu melaksanakan tugasan bahasa yang kompleks dan mencabar.</t>
  </si>
  <si>
    <t>show very good command of the language. Ability to use language almost independently.Able to perform challenging and complex language tasks with minimal guidance.  Berupaya mempamerkan penguasaan bahasa yang sangat baik. Semakin berdikari menggunakan bahasa tetapi memerlukan sedikit bimbingan untuk melaksanakan tugasan  bahasa yang kompleks  dan mencabar.</t>
  </si>
  <si>
    <t>kipanei pekare de asas atau buleh kibeh cenempet asas atau kiog respon nu pekare de asas.  tahu perkara asas atau boleh melakukan kemahiran asas atau memberi respons tehadap perkara yang asas.</t>
  </si>
  <si>
    <t>kiternyul pengham untok kitukar mentok komunikasi atau kitejemah serte kipejelas ma de kibelajar.  mempamerkan tahap pengetahuan bahasa dan kecekapan berbahasa yang  terhad dan memerlukan sedikit bimbingan, panduan, dan latihan dalam kemahiran bahasa.</t>
  </si>
  <si>
    <t>buleh kigunak penanei untok kilaksane nunanek cenempet nu nunanek situasi.  berupaya mempamerkan tahap pengetahuan bahasa dan kecekapan berbahasa yang sederhana dan berupaya mengungkapkan idea serta menguasai kemahiran berfikir yang asas tanpa bimbingan dalam kemahiran bahasa.</t>
  </si>
  <si>
    <t>killaksane nunanek cenempet ru beadat iaajeh kijoi proseder atau secare sistemetik.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t>
  </si>
  <si>
    <t>kilaksane nunanek cenempet nu situasi pai ru kijoi proseder atau secare sistemetik serte tekal ru kibesikap positip.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t>
  </si>
  <si>
    <t>berupaye kigunak ipenanei ru cenempet sediemong untok kigunak nu situasi pai secare sistemetik, kibesikap positip, kretip ru inovatip.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t>
  </si>
  <si>
    <t>boleh:
1. Menyelesaikan masalah harian yang bukan rutin. 
2. Menggunakan kemahiran proses matematik bagi menyelesaikan masalah bukan rutin.
3.  sentiasa mengamalkan sikap dan nilai yang positif berkaitan Matematik dalam kehidupan seharian serta menjadi pembimbing dan teladan kepada rakan lain.</t>
  </si>
  <si>
    <t xml:space="preserve">boleh:
1. Menyelesaikan masalah rutin yang kompleks dalam kehidupan seharian dengan menggunakan pelbagai strategi penyelesaian masalah.
2. Menggunakan kemahiran proses matematik bagi menyelesaikan masalah rutin yang kompleks.
3.  sentiasa mengamalkan sikap dan nilai berkaitan matematik dalam proses pengajaran dan pembelajaran.
</t>
  </si>
  <si>
    <t>boleh:
1. Menyelesaikan masalah rutin dalam kehidupan seharian.
2. Menggunakan kemahiran proses matematik bagi menyelesaikan masalah rutin.
3.  dapat mendemonstrasikan sikap dan nilai berkaitan matematik dalam pelbagai situasi.</t>
  </si>
  <si>
    <t>boleh:
1. Mengaplikasi pengetahuan asas matematik.
2. Menggunakan kemahiran proses matematik bagi mengaplikasi pengetahuan asas matematik. 
3.  menunjukkan sikap dan nilai dalam matematik bagi sesuatu situasi.</t>
  </si>
  <si>
    <t>boleh:
1. Menerangkan pengetahuan asas matematik.
2. Menggunakan kemahiran proses matematik untuk menerangkan pengetahuan asas matematik.
3. Menunjukkan salah satu item bagi sikap dan nilai dalam matematik.</t>
  </si>
  <si>
    <t>boleh:
1. Mengimbas kembali pengetahuan asas matematik.
2. Menggunakan kemahiran proses matematik untuk mengimbas kembali pengetahuan asas matematik dengan bimbingan.
3. Menunjukkan salah satu item bagi sikap dan nilai dalam matematik dengan bimbingan.</t>
  </si>
  <si>
    <t>mengetahui pengetahuan dan kemahiran asas sains.</t>
  </si>
  <si>
    <t>memahami pengetahuan dan kemahiran sains serta dapat menjelaskan kefahaman tersebut dengan apa-apa cara.</t>
  </si>
  <si>
    <t>mengaplikasikan pengetahuan dan kemahiran sains untuk melaksanakan tugasan pada suatu situasi.</t>
  </si>
  <si>
    <t>menganalisis pengetahuan dan kemahiran sains untuk diaplikasikan dalam melaksanakan tugasan pada suatu situasi dengan cara yang bersistematik</t>
  </si>
  <si>
    <t>menganalisis dan mensintesis pengetahuan dan kemahiran sains untuk diaplikasikan dalam melaksanakan tugasan pada suatu situasi baru secara tekal, bersistematik dan bersikap positif</t>
  </si>
  <si>
    <t>menganalisis dan mensintesis pengetahuan dan kemahiran sains untuk diaplikasikan dalam rekacipa, menilai atau mengkonsepsikan sesuatu yang baru dengan kreatif dan inovatif dalam melaksanakan sesuau tugasan</t>
  </si>
  <si>
    <t>berkebolehan merumuskan pengetahuan,mengaplikasi kemahiran dan nilai daripada kandungan yang dipelajari dalam bentuk perubahan tingkah laku serta mempamerkan ciri-ciri kepimpinan sebagia seorang yang bertaqwa dan boleh dicontohi atau boleh membimbing orang lain.</t>
  </si>
  <si>
    <t>menguasai bahasa seni visual, media serta proses dan teknik dalam penghasilan karya yang cemerlang</t>
  </si>
  <si>
    <t>melahirkan idea berdasarkan ilmu sejarah dan nilai yang dipelajari.</t>
  </si>
  <si>
    <t>berupaya menggunakan pengetahuan dan kemahiran sedia ada untuk digunakan pada situasi baharu secara sistematik,  bersikap positif, kreatif dan inovatif serta boleh dicontohi dalam bidang Pengaturcaraan  TMK Tahun 6.</t>
  </si>
  <si>
    <t>berupaya menyampaikan maklumat kesihatan kepada ahli keluarga, rakan sebaya dan masyarakat dalam mengurus penjagaan diri, kesihatan dan keselamatan diri ke arah meningkatkan literasi kesihatan, kesejahteraan hidup serta jangka hayat panjang dan berkualiti.</t>
  </si>
  <si>
    <t>berupaya menilai kecekapan psikososial yang bersesuaian dalam mengurus penjagaan diri, kesihatan dan keselamatan diri.</t>
  </si>
  <si>
    <t>melaksanakan sesuatu kemahiran pada situasi baharu dengan mengikut prosedur atau secara sistematik serta tekal dan bersikap positif.</t>
  </si>
  <si>
    <t>melaksanakan sesuatu kemahiran pada situasi baharu dengan mengikut prosedur atau secara sistematik serta tekal dan bersikap positif dalam bidang Pengaturcaraan  TMK Tahun 6.</t>
  </si>
  <si>
    <t>membuat penilaian berdasarkan ilmu sejarah dan nilai yang dipelajari.</t>
  </si>
  <si>
    <t>menguasai pengetahuan dan kemahiran secara tersusun berdasarkan ilmu sejarah dan nilai yang dipelajari.</t>
  </si>
  <si>
    <t>melaksanakan sesuatu kemahiran dengan beradab iaitu mengikut prosedur atau secara sistematik dalam bidang Pengaturcaraan  TMK Tahun 6.</t>
  </si>
  <si>
    <t>mengaplikasikan kemahiran berdasarkan kemahiran asas yang telah dipelajari</t>
  </si>
  <si>
    <t>berupaya menganalisis maklumat, produk dan perkhidmatan kesihatan bagi meningkatkan pengurusan penjagaan diri, kesihatan dan keselamatan diri.</t>
  </si>
  <si>
    <t>berupaya mengaplikasi kemahiran kecekapan psikososial dalam mengurus penjagaan diri, kesihatan dan keselamatan diri.</t>
  </si>
  <si>
    <t>melaksanakan kemahiran berdasarkan kemahiran asas yang telah dipelajari</t>
  </si>
  <si>
    <t>menggunakan pengetahuan untuk melaksanakan sesuatu kemahiran pada suatu situasi dalam bidang Pengaturcaraan  TMK Tahun 6.</t>
  </si>
  <si>
    <t>menerangkan perkara asas berdasarkan ilmu sejarah dan nilai yang dipelajari.</t>
  </si>
  <si>
    <t>boleh menggunakan pengetahuan untuk melaksanakan sesuatu kemahiran  pada sesuatu situasi.</t>
  </si>
  <si>
    <t>menguasai bahasa seni visual, media serta proses dan teknik dalam penghasilan karya yang sederhana</t>
  </si>
  <si>
    <t>memahami kepentingan dan boleh mengurus penjagaan diri, kesihatan dan keselamatan diri.</t>
  </si>
  <si>
    <t>memahami semua kemahiran dalam bidang teknikal, teknologo pertanian,dan sains rumah tangga</t>
  </si>
  <si>
    <t>menunjukkan kefahaman untuk menukar bentuk komunikasi atau menterjemah serta menjelaskan apa yang telah dipelajari  dalam bidang Pengaturcaraan  TMK Tahun 6.</t>
  </si>
  <si>
    <t>memahami perkara asas berdasarkan ilmu sejarah dan nilai yang dipelajari.</t>
  </si>
  <si>
    <t>menguasai bahasa seni visual, media serta proses dan teknik dalam penghasilan karya yang minimum.</t>
  </si>
  <si>
    <t>dapat menjelaskan konsep atau menggunakan pengetahuan, kemahiran dan nilai secara praktik dalam kandungan yang dipelajari mengikut keupayaan masing-masing.</t>
  </si>
  <si>
    <t xml:space="preserve">tahu perkara asas atau boleh melakukan kemahiran asas atau memberi respons terhadap perkara yang asas dalam Modul Pengaturcaraan  TMK Tahun 6.
</t>
  </si>
  <si>
    <t>menguasai bahasa seni visual, media serta proses dan teknik dalam penghasilan karya yang terhad.</t>
  </si>
  <si>
    <t>dapat menguasai asas pengetahuan, kemahiran dan nilai dalam setiap kandungan yang dipelajari mengikut keupayaan masing- masing.</t>
  </si>
  <si>
    <t>tahu perkara asas dalam bidang teknikal, teknologi pertanian dan sains rumahtangga</t>
  </si>
  <si>
    <t>mengetahui kepentingan dan boleh mengurus penjagaan diri, kesihatan dan keselamatan diri.</t>
  </si>
  <si>
    <t>TAHAP PENGUASAAN</t>
  </si>
  <si>
    <t>TP 1</t>
  </si>
  <si>
    <t>TP 2</t>
  </si>
  <si>
    <t xml:space="preserve"> TP 3</t>
  </si>
  <si>
    <t>TP 4</t>
  </si>
  <si>
    <t>TP  5</t>
  </si>
  <si>
    <t>TP 6</t>
  </si>
  <si>
    <t>BIL. MURID</t>
  </si>
  <si>
    <t>JUMLAH</t>
  </si>
  <si>
    <t>MURID</t>
  </si>
  <si>
    <t>show very limited command of the language and require a lot of guidance to perform basic language tasks.</t>
  </si>
  <si>
    <t>show limited command of the language and require guidance to perform basic language tasks.</t>
  </si>
  <si>
    <t>menguasai asas penghayatan, kemahiran dan nilai dalam tajuk yang dipelajari.</t>
  </si>
  <si>
    <t>menjelaskan konsep atau menggunakan pengetahuan, kemahiran dan nilai secara praktik dalam tajuk yang dipelajari.</t>
  </si>
  <si>
    <t>mengaplikasikan pengetahuan, kemahiran dan nilai daripada tajuk yang dipelajari dalam kehidupan seharian.</t>
  </si>
  <si>
    <t>show satisfactory command of the language. They have the ability to use language adequately but require guidance for some challenging language tasks.</t>
  </si>
  <si>
    <t>show good command of the language. They have the ability to use language fairly independently but require guidance for more complex language tasks.</t>
  </si>
  <si>
    <t>menjadikan pengetahuan, kemahiran dan nilai daripada tajuk yang dipelajari sebagai amalan dan melakukannya secara bersungguhsungguh serta bertanggungjawab melaksanakan sesuatu dalam kehidupan seharian.</t>
  </si>
  <si>
    <t>show very good command of the language. They have the ability to use language almost independently. They are able to perform challenging and complex language tasks with minimal guidance.</t>
  </si>
  <si>
    <t>memberi justifikasi atau istiqamah terhadap tindakan yang dilakukan dalam kehidupan seharian berdasarkan pengetahuan,kemahiran dan nilai daripada tajuk yang dipelajari.</t>
  </si>
  <si>
    <t>mengalami perubahan tingkah laku, cara pemikiran serta mempamerkan ciri-ciri kepimpinan sebagai seorang yang bertakwa berdasarkan pengetahuan, kemahiran dan nilai daripada tajuk yang telah dipelajari dan boleh dicontohi atau boleh membimbing orang lain.</t>
  </si>
  <si>
    <t>show excellent command of the language. They have the ability to use language independently. They are able to perform challenging and complex language tasks.</t>
  </si>
  <si>
    <t>telah mencapai tahap penguasaan yang cemerlang</t>
  </si>
  <si>
    <t>telah mencapai tahap penguasaan yang sangat baik</t>
  </si>
  <si>
    <t>telah mencapai tahap penguasaan yang baik</t>
  </si>
  <si>
    <t>telah mencapai tahap penguasaan yang memuaskan</t>
  </si>
  <si>
    <t>telah mencapai tahap penguasaan yang terhad</t>
  </si>
  <si>
    <t>telah mencapai tahap penguasaan yang sangat terhad</t>
  </si>
  <si>
    <t xml:space="preserve">mempamerkan tahap pengetahuan bahasa dan kecekapan berbahasa yang sangat lemah, sangat terhad dan  memerlukan banyak bimbingan, panduan dan latihan dalam kemahiran bahasa. </t>
  </si>
  <si>
    <t xml:space="preserve">berupaya  mempamerkan tahap pengetahuan bahasa dan kecekapan berbahasa yang sederhana dan  berupaya mengungkapkan idea serta menguasai kemahiran berfikir yang asas  tanpa bimbingan dalam kemahiran bahasa. </t>
  </si>
  <si>
    <t xml:space="preserve">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 </t>
  </si>
  <si>
    <t xml:space="preserve">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 </t>
  </si>
  <si>
    <t>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murid yang lain dalam kemahiran bahasa.</t>
  </si>
  <si>
    <t>mempamerkan tahap pengetahuan bahasa dan kecekapan berbahasa yang lemah, terhad dan  memerlukan sedikit bimbingan, panduan, dan latihan dalam kemahiran bahasa.</t>
  </si>
  <si>
    <t>boleh melakukan aktiviti memanaskan badan sehingga kadar nadi meningkat melebihi 120 denyutan seminit dalam kumpulan kecil.</t>
  </si>
  <si>
    <t>boleh melakukan aktiviti memanaskan badan sehingga kadar nadi meningkat melebihi 120 denyutan seminit dan menyejukkan badan dalam kumpulan kecil mengikut prosedur yang betul.</t>
  </si>
  <si>
    <t>boleh merancang dan melakukan aktiviti memanaskan badan dan menyejukkan badan yang sesuai dengan keperluan intensiti latihan mengikut prosedur yang betul dan konsisten. 
Boleh menunjukkan keyakinan dan tanggungjawab kendiri semasa melakukan aktiviti.</t>
  </si>
  <si>
    <t>boleh mengetuai aktiviti memanaskan dan menyejukkan badan sebelum dan selepas melakukan aktiviti Pendidikan Jasmani atau fizikal yang sesuai dengan keperluan intensiti latihan mengikut prosedur yang betul dan konsisten.
Boleh bekerjasama dalam kumpulan semasa melakukan aktiviti.</t>
  </si>
  <si>
    <t>Ulasan</t>
  </si>
  <si>
    <t>Lemah Dalam Penguasaan Bahasa Inggeris. Banyakkan Membaca Bahan Berbahasa Inggeris Dan Latihan Di Rumah. Anda Mampu Melakukannya.</t>
  </si>
  <si>
    <t>Tumpukan Perhatian Di Dalam Kelas &amp; Mengulangkaji Pelajaran Dan Latihan Di Rumah</t>
  </si>
  <si>
    <t>Tingkatkan Lagi Usaha Anda. Anda Mampu Melakukan Yang Lebih Baik.</t>
  </si>
  <si>
    <t>Gandakan Lagi Usaha Anda Serta Tumpukan Perhatian Di Dalam Kelas. Anda Mampu Melakukan Yang Lebih Baik.</t>
  </si>
  <si>
    <t>Banyakkan Latihan Terutama Dalam Pelajaran Matematik. Berusahalah.</t>
  </si>
  <si>
    <t>Tingkatkan Lagi Daya Usaha Anda. Anda Mampu Melakukan Yang Lebih Baik. Perbanyakkan Latihan Bagi Matapelajaran Yang Lemah.</t>
  </si>
  <si>
    <t>Tahniah Di Atas Usaha Anda. Mantapkan Lagi Keputusan Anda Di Masa Akan Datang.</t>
  </si>
  <si>
    <t>Berpotensi Untuk Menjadi Di Antara Yang Cemerlang. Berusahalah Untuk Lebih Berinteraksi Di Dalam Kelas Dan Tunjukkan Potensi Anda. Berusahalah.</t>
  </si>
  <si>
    <t>NAMA GURU :</t>
  </si>
  <si>
    <t>SEK KEB (SJK)</t>
  </si>
  <si>
    <t>BAHASA CINA</t>
  </si>
  <si>
    <t>BAHASA TAMIL</t>
  </si>
  <si>
    <t>PANDUAN PENGGUNAAN TEMPLAT PELAPORAN PENTAKSIRAN SEKOLAH TAHUN 6 (PST6)</t>
  </si>
  <si>
    <t>PELAPORAN PENTAKSIRAN SEKOLAH TAHUN 6 (PST6)</t>
  </si>
  <si>
    <t>NAMA GURU BESAR :</t>
  </si>
  <si>
    <t>……………………………………………………………..</t>
  </si>
  <si>
    <t>GURU BESAR</t>
  </si>
  <si>
    <r>
      <rPr>
        <sz val="14"/>
        <color theme="1"/>
        <rFont val="Calibri"/>
        <family val="2"/>
        <scheme val="minor"/>
      </rPr>
      <t>Klik</t>
    </r>
    <r>
      <rPr>
        <sz val="11"/>
        <color theme="1"/>
        <rFont val="Calibri"/>
        <family val="2"/>
        <scheme val="minor"/>
      </rPr>
      <t xml:space="preserve"> </t>
    </r>
    <r>
      <rPr>
        <sz val="14"/>
        <color theme="1"/>
        <rFont val="Calibri"/>
        <family val="2"/>
        <scheme val="minor"/>
      </rPr>
      <t xml:space="preserve">dua kali </t>
    </r>
    <r>
      <rPr>
        <i/>
        <sz val="14"/>
        <color theme="1"/>
        <rFont val="Calibri"/>
        <family val="2"/>
        <scheme val="minor"/>
      </rPr>
      <t>(double click)</t>
    </r>
    <r>
      <rPr>
        <i/>
        <sz val="11"/>
        <color theme="1"/>
        <rFont val="Calibri"/>
        <family val="2"/>
        <scheme val="minor"/>
      </rPr>
      <t xml:space="preserve"> </t>
    </r>
    <r>
      <rPr>
        <sz val="11"/>
        <color theme="1"/>
        <rFont val="Calibri"/>
        <family val="2"/>
        <scheme val="minor"/>
      </rPr>
      <t>pada imej di bawah untuk membaca panduan ini dalam format PDF. Panduan ini juga boleh dimuat turun dari http://bpk.moe.gov.my</t>
    </r>
  </si>
  <si>
    <t>PN NOR IZAN BINTI ABDUL GHANI</t>
  </si>
  <si>
    <t>SK SULTAN ABU BAKAR (1), MUAR</t>
  </si>
  <si>
    <t>JALAN JUNID</t>
  </si>
  <si>
    <t>MUAR, JOHOR</t>
  </si>
  <si>
    <t>6 NILAM</t>
  </si>
  <si>
    <t>CIK HJH ZAHARAH BINTI MD TOP</t>
  </si>
  <si>
    <t>AINUL MARDHIAH BINTI HALIMI</t>
  </si>
  <si>
    <t>AKHTAR AIDAH BINTI MOKHTAR</t>
  </si>
  <si>
    <t>CHARINIE A/P S. UMASHENKAR</t>
  </si>
  <si>
    <t>EZZAH FATIMAH ZAHRAH BINTI DZULKAFLI</t>
  </si>
  <si>
    <t>FARAH IWANA BINTI MOHD AZIZI</t>
  </si>
  <si>
    <t>FARAH IWANI BINTI MOHD AZIZI</t>
  </si>
  <si>
    <t>IFFAH MAISARAH BINTI MOHD KHAIRUNNAHAR</t>
  </si>
  <si>
    <t>IRFAH BINTI ISMAIL</t>
  </si>
  <si>
    <t>MIZA HAZZIATI BINTI HISHAM</t>
  </si>
  <si>
    <t>NADHIRAH AFRINA BT M.HAZREEN AZIZ</t>
  </si>
  <si>
    <t>NADHRAH UMAIRAH BINTI FAHMI</t>
  </si>
  <si>
    <t>NUR ATIQAH BINTI KHAIRUL SYAH</t>
  </si>
  <si>
    <t>NUR BAHIYAH BINTI SARUDIN</t>
  </si>
  <si>
    <t>NUR HANINAH BINTI MOHD YASIN</t>
  </si>
  <si>
    <t>NUR IZZREENA BINTI ISMAIL</t>
  </si>
  <si>
    <t>NURDIANA BINTI ZAIRUL NIZWAN</t>
  </si>
  <si>
    <t>NURUL ASYIQIN BINTI SAPI'EE</t>
  </si>
  <si>
    <t>SHAKIRAH ALIAH BT SHAMSUL HELMY</t>
  </si>
  <si>
    <t>SITI AISYAH BINTI SHAHRUL NIZAM</t>
  </si>
  <si>
    <t>VAISNAVI A/P RAMESH KUMAR</t>
  </si>
  <si>
    <t>041129030974</t>
  </si>
  <si>
    <t>040726010942</t>
  </si>
  <si>
    <t>041102011634</t>
  </si>
  <si>
    <t>041026010700</t>
  </si>
  <si>
    <t>040508010434</t>
  </si>
  <si>
    <t>040508010426</t>
  </si>
  <si>
    <t>040725081036</t>
  </si>
  <si>
    <t>040413080376</t>
  </si>
  <si>
    <t>041202011674</t>
  </si>
  <si>
    <t>040915011418</t>
  </si>
  <si>
    <t>040620011138</t>
  </si>
  <si>
    <t>040710010454</t>
  </si>
  <si>
    <t>040130010810</t>
  </si>
  <si>
    <t>040701010666</t>
  </si>
  <si>
    <t>041120080174</t>
  </si>
  <si>
    <t>040606010040</t>
  </si>
  <si>
    <t>040106011004</t>
  </si>
  <si>
    <t>040130040374</t>
  </si>
  <si>
    <t>040112011422</t>
  </si>
  <si>
    <t>040713011304</t>
  </si>
  <si>
    <t>P</t>
  </si>
</sst>
</file>

<file path=xl/styles.xml><?xml version="1.0" encoding="utf-8"?>
<styleSheet xmlns="http://schemas.openxmlformats.org/spreadsheetml/2006/main">
  <numFmts count="1">
    <numFmt numFmtId="164" formatCode="000000\-00\-0000"/>
  </numFmts>
  <fonts count="43">
    <font>
      <sz val="11"/>
      <color theme="1"/>
      <name val="Calibri"/>
      <family val="2"/>
      <scheme val="minor"/>
    </font>
    <font>
      <b/>
      <sz val="11"/>
      <color theme="1"/>
      <name val="Calibri"/>
      <family val="2"/>
      <scheme val="minor"/>
    </font>
    <font>
      <sz val="12"/>
      <color theme="0"/>
      <name val="Arial Narrow"/>
      <family val="2"/>
    </font>
    <font>
      <b/>
      <sz val="12"/>
      <color theme="3"/>
      <name val="Arial Narrow"/>
      <family val="2"/>
    </font>
    <font>
      <sz val="12"/>
      <name val="Arial Narrow"/>
      <family val="2"/>
    </font>
    <font>
      <sz val="12"/>
      <color theme="1"/>
      <name val="Arial Narrow"/>
      <family val="2"/>
    </font>
    <font>
      <b/>
      <sz val="12"/>
      <name val="Arial Narrow"/>
      <family val="2"/>
    </font>
    <font>
      <sz val="18"/>
      <color theme="1"/>
      <name val="Arial Narrow"/>
      <family val="2"/>
    </font>
    <font>
      <b/>
      <sz val="12"/>
      <color theme="0"/>
      <name val="Arial Narrow"/>
      <family val="2"/>
    </font>
    <font>
      <sz val="14"/>
      <color theme="1"/>
      <name val="Arial Narrow"/>
      <family val="2"/>
    </font>
    <font>
      <sz val="11"/>
      <color indexed="8"/>
      <name val="Calibri"/>
      <family val="2"/>
      <charset val="134"/>
    </font>
    <font>
      <sz val="12"/>
      <color theme="1"/>
      <name val="Calibri"/>
      <family val="2"/>
      <scheme val="minor"/>
    </font>
    <font>
      <sz val="11"/>
      <color theme="1"/>
      <name val="Times New Roman"/>
      <family val="1"/>
    </font>
    <font>
      <b/>
      <sz val="14"/>
      <color theme="1"/>
      <name val="Calibri"/>
      <family val="2"/>
      <scheme val="minor"/>
    </font>
    <font>
      <i/>
      <sz val="11"/>
      <color theme="1"/>
      <name val="Times New Roman"/>
      <family val="1"/>
    </font>
    <font>
      <b/>
      <sz val="20"/>
      <name val="Calibri"/>
      <family val="2"/>
      <scheme val="minor"/>
    </font>
    <font>
      <sz val="12"/>
      <name val="Calibri"/>
      <family val="2"/>
      <scheme val="minor"/>
    </font>
    <font>
      <i/>
      <sz val="12"/>
      <color theme="1"/>
      <name val="Times New Roman"/>
      <family val="1"/>
    </font>
    <font>
      <b/>
      <sz val="14"/>
      <name val="Arial Narrow"/>
      <family val="2"/>
    </font>
    <font>
      <b/>
      <sz val="20"/>
      <color theme="1"/>
      <name val="Arial Narrow"/>
      <family val="2"/>
    </font>
    <font>
      <sz val="11"/>
      <color theme="1"/>
      <name val="Arial Narrow"/>
      <family val="2"/>
    </font>
    <font>
      <b/>
      <sz val="16"/>
      <color theme="1"/>
      <name val="Arial Narrow"/>
      <family val="2"/>
    </font>
    <font>
      <b/>
      <sz val="16"/>
      <color theme="8" tint="-0.249977111117893"/>
      <name val="Arial Narrow"/>
      <family val="2"/>
    </font>
    <font>
      <sz val="11"/>
      <name val="Arial Narrow"/>
      <family val="2"/>
    </font>
    <font>
      <b/>
      <sz val="11"/>
      <name val="Arial Narrow"/>
      <family val="2"/>
    </font>
    <font>
      <sz val="11"/>
      <color theme="8" tint="-0.249977111117893"/>
      <name val="Arial Narrow"/>
      <family val="2"/>
    </font>
    <font>
      <b/>
      <sz val="11"/>
      <color theme="8" tint="-0.249977111117893"/>
      <name val="Arial Narrow"/>
      <family val="2"/>
    </font>
    <font>
      <b/>
      <sz val="11"/>
      <color theme="1"/>
      <name val="Arial Narrow"/>
      <family val="2"/>
    </font>
    <font>
      <sz val="12"/>
      <color theme="1"/>
      <name val="Arial"/>
      <family val="2"/>
    </font>
    <font>
      <sz val="12"/>
      <name val="Arial"/>
      <family val="2"/>
    </font>
    <font>
      <sz val="14"/>
      <color theme="1"/>
      <name val="Arial"/>
      <family val="2"/>
    </font>
    <font>
      <sz val="14"/>
      <color theme="1"/>
      <name val="Calibri"/>
      <family val="2"/>
      <scheme val="minor"/>
    </font>
    <font>
      <sz val="11"/>
      <color indexed="8"/>
      <name val="Arial Narrow"/>
      <family val="2"/>
    </font>
    <font>
      <b/>
      <sz val="18"/>
      <color theme="1"/>
      <name val="Calibri"/>
      <family val="2"/>
      <scheme val="minor"/>
    </font>
    <font>
      <i/>
      <sz val="11"/>
      <color theme="1"/>
      <name val="Calibri"/>
      <family val="2"/>
      <scheme val="minor"/>
    </font>
    <font>
      <sz val="12"/>
      <name val="Arial Black"/>
      <family val="2"/>
    </font>
    <font>
      <i/>
      <sz val="14"/>
      <color theme="1"/>
      <name val="Calibri"/>
      <family val="2"/>
      <scheme val="minor"/>
    </font>
    <font>
      <sz val="11"/>
      <color indexed="8"/>
      <name val="Arial"/>
      <family val="2"/>
    </font>
    <font>
      <sz val="10"/>
      <color indexed="8"/>
      <name val="Arial"/>
      <family val="2"/>
    </font>
    <font>
      <b/>
      <sz val="16"/>
      <color indexed="81"/>
      <name val="Tahoma"/>
      <family val="2"/>
    </font>
    <font>
      <sz val="8"/>
      <color indexed="81"/>
      <name val="Tahoma"/>
      <family val="2"/>
    </font>
    <font>
      <sz val="12"/>
      <color indexed="8"/>
      <name val="Arial Narrow"/>
      <family val="2"/>
      <charset val="134"/>
    </font>
    <font>
      <b/>
      <sz val="12"/>
      <name val="Arial Narrow"/>
      <charset val="134"/>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34998626667073579"/>
        <bgColor indexed="64"/>
      </patternFill>
    </fill>
    <fill>
      <patternFill patternType="solid">
        <fgColor indexed="9"/>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Dot">
        <color auto="1"/>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4" tint="0.59996337778862885"/>
      </top>
      <bottom style="thin">
        <color indexed="64"/>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10" fillId="0" borderId="0">
      <alignment vertical="center"/>
    </xf>
  </cellStyleXfs>
  <cellXfs count="155">
    <xf numFmtId="0" fontId="0" fillId="0" borderId="0" xfId="0"/>
    <xf numFmtId="0" fontId="2" fillId="2" borderId="1" xfId="0" applyFont="1" applyFill="1" applyBorder="1"/>
    <xf numFmtId="0" fontId="2" fillId="2" borderId="3" xfId="0" applyFont="1" applyFill="1" applyBorder="1"/>
    <xf numFmtId="0" fontId="3" fillId="2" borderId="0" xfId="0" applyFont="1" applyFill="1" applyBorder="1" applyAlignment="1">
      <alignment horizontal="right" vertical="center"/>
    </xf>
    <xf numFmtId="0" fontId="5" fillId="0" borderId="6" xfId="0" applyFont="1" applyBorder="1" applyAlignment="1" applyProtection="1">
      <alignment horizontal="center" vertical="center"/>
      <protection locked="0"/>
    </xf>
    <xf numFmtId="0" fontId="5" fillId="0" borderId="6" xfId="0" applyFont="1" applyBorder="1" applyAlignment="1" applyProtection="1">
      <alignment vertical="center"/>
      <protection locked="0"/>
    </xf>
    <xf numFmtId="164" fontId="5" fillId="0" borderId="6" xfId="0" applyNumberFormat="1" applyFont="1" applyBorder="1" applyAlignment="1" applyProtection="1">
      <alignment horizontal="center" vertical="center"/>
      <protection locked="0"/>
    </xf>
    <xf numFmtId="0" fontId="5" fillId="0" borderId="4" xfId="0" applyFont="1" applyBorder="1" applyAlignment="1" applyProtection="1">
      <alignment vertical="center"/>
      <protection locked="0"/>
    </xf>
    <xf numFmtId="0" fontId="5" fillId="3" borderId="6" xfId="0" applyFont="1" applyFill="1" applyBorder="1" applyAlignment="1" applyProtection="1">
      <alignment vertical="center"/>
      <protection locked="0"/>
    </xf>
    <xf numFmtId="0" fontId="0" fillId="0" borderId="0" xfId="0" applyAlignment="1">
      <alignment horizontal="left"/>
    </xf>
    <xf numFmtId="0" fontId="0" fillId="0" borderId="0" xfId="0" applyAlignment="1">
      <alignment horizontal="center" vertical="center"/>
    </xf>
    <xf numFmtId="0" fontId="0" fillId="0" borderId="0" xfId="0" applyBorder="1"/>
    <xf numFmtId="0" fontId="4" fillId="4" borderId="6" xfId="0" applyFont="1" applyFill="1" applyBorder="1" applyAlignment="1">
      <alignment horizontal="center" vertical="center" wrapText="1"/>
    </xf>
    <xf numFmtId="0" fontId="0" fillId="0" borderId="10" xfId="0" applyBorder="1"/>
    <xf numFmtId="0" fontId="1" fillId="0" borderId="0" xfId="0" applyFont="1"/>
    <xf numFmtId="0" fontId="11" fillId="0" borderId="6" xfId="0" applyFont="1" applyBorder="1" applyAlignment="1">
      <alignment horizontal="center" vertical="center"/>
    </xf>
    <xf numFmtId="0" fontId="0" fillId="8" borderId="0" xfId="0" applyFill="1"/>
    <xf numFmtId="0" fontId="0" fillId="8" borderId="0" xfId="0" applyFill="1" applyAlignment="1">
      <alignment horizontal="center"/>
    </xf>
    <xf numFmtId="0" fontId="0" fillId="0" borderId="3" xfId="0" applyBorder="1"/>
    <xf numFmtId="0" fontId="0" fillId="0" borderId="0" xfId="0" applyAlignment="1">
      <alignment horizontal="center"/>
    </xf>
    <xf numFmtId="0" fontId="0" fillId="9" borderId="6" xfId="0" applyFill="1" applyBorder="1" applyAlignment="1">
      <alignment horizontal="center"/>
    </xf>
    <xf numFmtId="0" fontId="0" fillId="0" borderId="0" xfId="0" applyAlignment="1">
      <alignment vertical="center"/>
    </xf>
    <xf numFmtId="0" fontId="0" fillId="9" borderId="6" xfId="0" applyFill="1" applyBorder="1" applyAlignment="1">
      <alignment horizontal="center" vertical="center"/>
    </xf>
    <xf numFmtId="0" fontId="11" fillId="6" borderId="8" xfId="0" applyFont="1" applyFill="1" applyBorder="1" applyAlignment="1"/>
    <xf numFmtId="0" fontId="11" fillId="6" borderId="9" xfId="0" applyFont="1" applyFill="1" applyBorder="1" applyAlignment="1"/>
    <xf numFmtId="0" fontId="9" fillId="0" borderId="0" xfId="0" applyFont="1" applyBorder="1" applyAlignment="1" applyProtection="1">
      <alignment horizontal="center" vertical="center" wrapText="1"/>
      <protection locked="0"/>
    </xf>
    <xf numFmtId="0" fontId="12" fillId="0" borderId="0" xfId="0" applyFont="1" applyBorder="1" applyAlignment="1">
      <alignment horizontal="left" vertical="center"/>
    </xf>
    <xf numFmtId="0" fontId="4" fillId="9" borderId="6" xfId="0" applyFont="1" applyFill="1" applyBorder="1" applyAlignment="1">
      <alignment horizontal="center" vertical="center"/>
    </xf>
    <xf numFmtId="0" fontId="1" fillId="6" borderId="0" xfId="0" applyFont="1" applyFill="1" applyAlignment="1">
      <alignment horizontal="center"/>
    </xf>
    <xf numFmtId="0" fontId="0" fillId="8" borderId="1" xfId="0" applyFill="1" applyBorder="1"/>
    <xf numFmtId="0" fontId="0" fillId="8" borderId="2" xfId="0" applyFill="1" applyBorder="1"/>
    <xf numFmtId="0" fontId="0" fillId="8" borderId="11" xfId="0" applyFill="1" applyBorder="1"/>
    <xf numFmtId="0" fontId="0" fillId="0" borderId="0" xfId="0" applyAlignment="1">
      <alignment wrapText="1"/>
    </xf>
    <xf numFmtId="0" fontId="0" fillId="0" borderId="6" xfId="0" applyBorder="1" applyAlignment="1">
      <alignment horizontal="left" vertical="center" wrapText="1"/>
    </xf>
    <xf numFmtId="0" fontId="11" fillId="0" borderId="6" xfId="0" applyFont="1" applyBorder="1" applyAlignment="1">
      <alignment horizontal="center" vertical="center" wrapText="1"/>
    </xf>
    <xf numFmtId="0" fontId="13" fillId="9" borderId="6" xfId="0" applyFont="1" applyFill="1" applyBorder="1" applyAlignment="1">
      <alignment horizontal="center" vertical="center" wrapText="1"/>
    </xf>
    <xf numFmtId="0" fontId="11" fillId="0" borderId="6" xfId="0" applyFont="1" applyBorder="1" applyAlignment="1">
      <alignment horizontal="left" vertical="center" wrapText="1"/>
    </xf>
    <xf numFmtId="0" fontId="0" fillId="7" borderId="0" xfId="0" applyFill="1" applyAlignment="1">
      <alignment horizontal="left" vertical="center"/>
    </xf>
    <xf numFmtId="0" fontId="5" fillId="0" borderId="0" xfId="0" applyFont="1" applyBorder="1" applyAlignment="1" applyProtection="1">
      <alignment horizontal="left" vertical="center" wrapText="1"/>
      <protection locked="0"/>
    </xf>
    <xf numFmtId="0" fontId="14" fillId="0" borderId="0" xfId="0" applyFont="1" applyBorder="1" applyAlignment="1" applyProtection="1">
      <alignment vertical="center" wrapText="1"/>
      <protection locked="0"/>
    </xf>
    <xf numFmtId="0" fontId="9" fillId="0" borderId="6" xfId="0" applyFont="1" applyBorder="1" applyAlignment="1" applyProtection="1">
      <alignment horizontal="center" vertical="center" wrapText="1"/>
    </xf>
    <xf numFmtId="0" fontId="0" fillId="9" borderId="6" xfId="0" applyFill="1" applyBorder="1" applyAlignment="1" applyProtection="1">
      <alignment horizontal="center"/>
      <protection locked="0"/>
    </xf>
    <xf numFmtId="0" fontId="5" fillId="0" borderId="6" xfId="0" applyFont="1" applyBorder="1" applyAlignment="1" applyProtection="1">
      <alignment horizontal="left" vertical="center"/>
      <protection locked="0" hidden="1"/>
    </xf>
    <xf numFmtId="0" fontId="11" fillId="0" borderId="6" xfId="0" applyFont="1" applyBorder="1" applyAlignment="1" applyProtection="1">
      <alignment horizontal="center" vertical="center"/>
      <protection locked="0"/>
    </xf>
    <xf numFmtId="0" fontId="4" fillId="4" borderId="6" xfId="0" applyFont="1" applyFill="1" applyBorder="1" applyAlignment="1" applyProtection="1">
      <alignment horizontal="center" vertical="center" wrapText="1"/>
      <protection locked="0"/>
    </xf>
    <xf numFmtId="0" fontId="16" fillId="0" borderId="6" xfId="0" applyFont="1" applyBorder="1" applyAlignment="1">
      <alignment horizontal="center" vertical="center" wrapText="1"/>
    </xf>
    <xf numFmtId="0" fontId="4" fillId="6" borderId="6" xfId="0" applyFont="1" applyFill="1" applyBorder="1" applyAlignment="1" applyProtection="1">
      <alignment horizontal="center" vertical="center" wrapText="1"/>
    </xf>
    <xf numFmtId="0" fontId="11" fillId="7" borderId="6" xfId="0" applyFont="1" applyFill="1" applyBorder="1" applyAlignment="1">
      <alignment horizontal="center" vertical="center"/>
    </xf>
    <xf numFmtId="0" fontId="9" fillId="0" borderId="6" xfId="0" applyFont="1" applyBorder="1" applyAlignment="1" applyProtection="1">
      <alignment horizontal="left" vertical="center" wrapText="1"/>
    </xf>
    <xf numFmtId="0" fontId="4" fillId="4" borderId="9" xfId="0" applyFont="1" applyFill="1" applyBorder="1" applyAlignment="1">
      <alignment horizontal="center" vertical="center" wrapTex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2" fillId="2" borderId="3" xfId="0" applyFont="1" applyFill="1" applyBorder="1" applyProtection="1"/>
    <xf numFmtId="0" fontId="5" fillId="4" borderId="3" xfId="0" applyFont="1" applyFill="1" applyBorder="1" applyProtection="1"/>
    <xf numFmtId="0" fontId="6" fillId="4" borderId="3" xfId="0" applyFont="1" applyFill="1" applyBorder="1" applyAlignment="1" applyProtection="1">
      <alignment vertical="center"/>
    </xf>
    <xf numFmtId="0" fontId="4" fillId="4" borderId="0" xfId="0" applyFont="1" applyFill="1" applyBorder="1" applyAlignment="1" applyProtection="1">
      <alignment horizontal="right" vertical="center"/>
    </xf>
    <xf numFmtId="0" fontId="7" fillId="4" borderId="3" xfId="0" applyFont="1" applyFill="1" applyBorder="1" applyAlignment="1" applyProtection="1">
      <alignment vertical="center"/>
    </xf>
    <xf numFmtId="0" fontId="0" fillId="0" borderId="0" xfId="0" applyAlignment="1">
      <alignment vertical="center" wrapText="1"/>
    </xf>
    <xf numFmtId="0" fontId="11" fillId="0" borderId="0" xfId="0" applyFont="1" applyAlignment="1">
      <alignment vertical="center" wrapText="1"/>
    </xf>
    <xf numFmtId="164" fontId="9" fillId="2" borderId="12" xfId="0" applyNumberFormat="1" applyFont="1" applyFill="1" applyBorder="1" applyAlignment="1" applyProtection="1">
      <alignment vertical="center" wrapText="1"/>
    </xf>
    <xf numFmtId="0" fontId="0" fillId="0" borderId="0" xfId="0" applyAlignment="1"/>
    <xf numFmtId="0" fontId="2" fillId="2" borderId="0" xfId="0" applyFont="1" applyFill="1" applyBorder="1"/>
    <xf numFmtId="0" fontId="2" fillId="2" borderId="16" xfId="0" applyFont="1" applyFill="1" applyBorder="1"/>
    <xf numFmtId="0" fontId="20" fillId="0" borderId="0" xfId="0" applyFont="1"/>
    <xf numFmtId="0" fontId="21" fillId="4" borderId="0" xfId="0" applyFont="1" applyFill="1" applyAlignment="1">
      <alignment horizontal="center" vertical="center"/>
    </xf>
    <xf numFmtId="0" fontId="22" fillId="4" borderId="0" xfId="0" applyFont="1" applyFill="1" applyAlignment="1">
      <alignment horizontal="center" vertical="center"/>
    </xf>
    <xf numFmtId="0" fontId="22" fillId="4" borderId="0" xfId="0" applyFont="1" applyFill="1" applyBorder="1" applyAlignment="1">
      <alignment horizontal="center" vertical="center"/>
    </xf>
    <xf numFmtId="0" fontId="23" fillId="4" borderId="0" xfId="0" applyFont="1" applyFill="1"/>
    <xf numFmtId="0" fontId="18" fillId="4" borderId="0" xfId="0" applyFont="1" applyFill="1" applyBorder="1" applyAlignment="1">
      <alignment horizontal="left"/>
    </xf>
    <xf numFmtId="0" fontId="23" fillId="4" borderId="0" xfId="0" applyFont="1" applyFill="1" applyBorder="1"/>
    <xf numFmtId="0" fontId="23" fillId="4" borderId="0" xfId="0" applyFont="1" applyFill="1" applyBorder="1" applyAlignment="1">
      <alignment horizontal="center"/>
    </xf>
    <xf numFmtId="0" fontId="20" fillId="4" borderId="0" xfId="0" applyFont="1" applyFill="1"/>
    <xf numFmtId="0" fontId="6" fillId="10" borderId="6" xfId="0" applyFont="1" applyFill="1" applyBorder="1" applyAlignment="1">
      <alignment horizontal="center"/>
    </xf>
    <xf numFmtId="0" fontId="24" fillId="10" borderId="6" xfId="0" applyFont="1" applyFill="1" applyBorder="1" applyAlignment="1">
      <alignment horizontal="center" vertical="center"/>
    </xf>
    <xf numFmtId="0" fontId="20" fillId="3" borderId="6" xfId="0" applyFont="1" applyFill="1" applyBorder="1" applyAlignment="1">
      <alignment horizontal="center"/>
    </xf>
    <xf numFmtId="0" fontId="23" fillId="0" borderId="0" xfId="0" applyFont="1"/>
    <xf numFmtId="0" fontId="25" fillId="4" borderId="0" xfId="0" applyFont="1" applyFill="1" applyBorder="1" applyAlignment="1">
      <alignment horizontal="center"/>
    </xf>
    <xf numFmtId="0" fontId="26" fillId="4" borderId="0" xfId="0" applyFont="1" applyFill="1" applyBorder="1" applyAlignment="1">
      <alignment horizontal="center"/>
    </xf>
    <xf numFmtId="0" fontId="25" fillId="4" borderId="0" xfId="0" applyFont="1" applyFill="1" applyBorder="1"/>
    <xf numFmtId="0" fontId="20" fillId="2" borderId="6" xfId="0" applyFont="1" applyFill="1" applyBorder="1" applyAlignment="1">
      <alignment horizontal="center"/>
    </xf>
    <xf numFmtId="0" fontId="27" fillId="3" borderId="6" xfId="0" applyFont="1" applyFill="1" applyBorder="1" applyAlignment="1">
      <alignment horizontal="center"/>
    </xf>
    <xf numFmtId="0" fontId="24" fillId="4" borderId="0" xfId="0" applyFont="1" applyFill="1" applyBorder="1"/>
    <xf numFmtId="0" fontId="23" fillId="4" borderId="0" xfId="0" applyFont="1" applyFill="1" applyBorder="1" applyAlignment="1">
      <alignment horizontal="center" vertical="center" wrapText="1"/>
    </xf>
    <xf numFmtId="0" fontId="20" fillId="4" borderId="0" xfId="0" applyFont="1" applyFill="1" applyAlignment="1">
      <alignment horizontal="center"/>
    </xf>
    <xf numFmtId="0" fontId="25" fillId="4" borderId="0" xfId="0" applyFont="1" applyFill="1" applyBorder="1" applyAlignment="1"/>
    <xf numFmtId="0" fontId="25" fillId="4" borderId="0" xfId="0" applyFont="1" applyFill="1" applyBorder="1" applyAlignment="1">
      <alignment vertical="center" wrapText="1"/>
    </xf>
    <xf numFmtId="0" fontId="0" fillId="0" borderId="13" xfId="0" applyBorder="1"/>
    <xf numFmtId="0" fontId="3" fillId="2" borderId="0" xfId="0" applyFont="1" applyFill="1" applyBorder="1" applyAlignment="1" applyProtection="1">
      <alignment horizontal="right" vertical="center" wrapText="1"/>
    </xf>
    <xf numFmtId="0" fontId="5" fillId="4" borderId="0" xfId="0" applyFont="1" applyFill="1" applyBorder="1" applyAlignment="1" applyProtection="1">
      <alignment wrapText="1"/>
    </xf>
    <xf numFmtId="0" fontId="4" fillId="4" borderId="0" xfId="0" applyFont="1" applyFill="1" applyBorder="1" applyAlignment="1" applyProtection="1">
      <alignment horizontal="right" vertical="center" wrapText="1"/>
    </xf>
    <xf numFmtId="0" fontId="6" fillId="4" borderId="0" xfId="0" applyFont="1" applyFill="1" applyBorder="1" applyAlignment="1" applyProtection="1">
      <alignment vertical="center" wrapText="1"/>
    </xf>
    <xf numFmtId="0" fontId="9" fillId="0" borderId="0" xfId="0" applyFont="1" applyBorder="1" applyAlignment="1" applyProtection="1">
      <alignment horizontal="left" vertical="center" wrapText="1"/>
      <protection locked="0"/>
    </xf>
    <xf numFmtId="0" fontId="12" fillId="0" borderId="0" xfId="0" applyFont="1" applyBorder="1" applyAlignment="1">
      <alignment horizontal="left" vertical="center" wrapText="1"/>
    </xf>
    <xf numFmtId="0" fontId="0" fillId="0" borderId="10" xfId="0" applyBorder="1" applyAlignment="1">
      <alignment wrapText="1"/>
    </xf>
    <xf numFmtId="22" fontId="0" fillId="0" borderId="0" xfId="0" applyNumberFormat="1" applyAlignment="1">
      <alignment horizontal="left" wrapText="1"/>
    </xf>
    <xf numFmtId="0" fontId="28" fillId="0" borderId="6" xfId="0" applyFont="1" applyBorder="1" applyAlignment="1" applyProtection="1">
      <alignment horizontal="center" vertical="center" wrapText="1"/>
    </xf>
    <xf numFmtId="0" fontId="28" fillId="0" borderId="6" xfId="0" applyFont="1" applyBorder="1" applyAlignment="1" applyProtection="1">
      <alignment horizontal="left" vertical="center" wrapText="1"/>
    </xf>
    <xf numFmtId="0" fontId="29" fillId="2" borderId="0" xfId="0" applyFont="1" applyFill="1" applyBorder="1" applyAlignment="1" applyProtection="1">
      <alignment horizontal="right" vertical="center" indent="1"/>
    </xf>
    <xf numFmtId="0" fontId="28" fillId="4" borderId="0" xfId="0" applyFont="1" applyFill="1" applyBorder="1" applyAlignment="1" applyProtection="1">
      <alignment horizontal="right" indent="1"/>
    </xf>
    <xf numFmtId="0" fontId="30" fillId="4" borderId="0" xfId="0" applyFont="1" applyFill="1" applyBorder="1" applyAlignment="1" applyProtection="1">
      <alignment horizontal="right" indent="1"/>
    </xf>
    <xf numFmtId="0" fontId="31" fillId="0" borderId="0" xfId="0" applyFont="1" applyAlignment="1">
      <alignment vertical="center"/>
    </xf>
    <xf numFmtId="0" fontId="31" fillId="7" borderId="6" xfId="0" applyFont="1" applyFill="1" applyBorder="1" applyAlignment="1">
      <alignment vertical="center" wrapText="1"/>
    </xf>
    <xf numFmtId="0" fontId="0" fillId="0" borderId="6" xfId="0" applyBorder="1" applyAlignment="1">
      <alignment vertical="center" wrapText="1"/>
    </xf>
    <xf numFmtId="0" fontId="29" fillId="2" borderId="12" xfId="0" applyFont="1" applyFill="1" applyBorder="1" applyAlignment="1" applyProtection="1">
      <alignment vertical="center"/>
    </xf>
    <xf numFmtId="164" fontId="28" fillId="2" borderId="12" xfId="0" applyNumberFormat="1" applyFont="1" applyFill="1" applyBorder="1" applyAlignment="1" applyProtection="1">
      <alignment horizontal="left" vertical="center"/>
    </xf>
    <xf numFmtId="0" fontId="29" fillId="4" borderId="12" xfId="0" applyFont="1" applyFill="1" applyBorder="1" applyAlignment="1" applyProtection="1">
      <alignment vertical="center"/>
    </xf>
    <xf numFmtId="0" fontId="3" fillId="2" borderId="0" xfId="0" applyFont="1" applyFill="1" applyBorder="1" applyAlignment="1">
      <alignment horizontal="center" vertical="center"/>
    </xf>
    <xf numFmtId="0" fontId="5" fillId="0" borderId="4" xfId="0" applyFont="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32" fillId="11" borderId="17" xfId="0" applyFont="1" applyFill="1" applyBorder="1" applyAlignment="1">
      <alignment horizontal="center"/>
    </xf>
    <xf numFmtId="0" fontId="13" fillId="10" borderId="8" xfId="0" applyFont="1" applyFill="1" applyBorder="1" applyAlignment="1"/>
    <xf numFmtId="0" fontId="11" fillId="10" borderId="8" xfId="0" applyFont="1" applyFill="1" applyBorder="1" applyAlignment="1"/>
    <xf numFmtId="0" fontId="11" fillId="10" borderId="9" xfId="0" applyFont="1" applyFill="1" applyBorder="1" applyAlignment="1"/>
    <xf numFmtId="0" fontId="33" fillId="0" borderId="0" xfId="0" applyFont="1"/>
    <xf numFmtId="0" fontId="6" fillId="4" borderId="12" xfId="0" applyFont="1" applyFill="1" applyBorder="1" applyAlignment="1" applyProtection="1">
      <alignment horizontal="right" vertical="center"/>
    </xf>
    <xf numFmtId="0" fontId="4" fillId="2" borderId="0" xfId="0" applyFont="1" applyFill="1" applyBorder="1"/>
    <xf numFmtId="0" fontId="0" fillId="0" borderId="0" xfId="0" applyBorder="1" applyAlignment="1">
      <alignment wrapText="1"/>
    </xf>
    <xf numFmtId="0" fontId="11" fillId="0" borderId="0" xfId="0" applyFont="1" applyAlignment="1">
      <alignment horizontal="left" vertical="center" wrapText="1"/>
    </xf>
    <xf numFmtId="0" fontId="11" fillId="0" borderId="0" xfId="0" applyFont="1" applyAlignment="1"/>
    <xf numFmtId="0" fontId="3" fillId="2" borderId="2" xfId="0" applyFont="1" applyFill="1" applyBorder="1" applyAlignment="1">
      <alignment horizontal="right" vertical="center"/>
    </xf>
    <xf numFmtId="0" fontId="37" fillId="0" borderId="18" xfId="0" applyFont="1" applyBorder="1" applyAlignment="1" applyProtection="1">
      <alignment vertical="center" wrapText="1"/>
      <protection locked="0"/>
    </xf>
    <xf numFmtId="49" fontId="38" fillId="0" borderId="19" xfId="0" applyNumberFormat="1" applyFont="1" applyBorder="1" applyAlignment="1" applyProtection="1">
      <alignment horizontal="center" vertical="center"/>
      <protection locked="0"/>
    </xf>
    <xf numFmtId="49" fontId="38" fillId="0" borderId="20" xfId="0" applyNumberFormat="1"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hidden="1"/>
    </xf>
    <xf numFmtId="1" fontId="29" fillId="0" borderId="5" xfId="0" applyNumberFormat="1" applyFont="1" applyBorder="1" applyAlignment="1" applyProtection="1">
      <alignment horizontal="center"/>
      <protection locked="0"/>
    </xf>
    <xf numFmtId="1" fontId="42" fillId="0" borderId="6" xfId="0" applyNumberFormat="1" applyFont="1" applyFill="1" applyBorder="1" applyAlignment="1" applyProtection="1">
      <alignment horizontal="center" vertical="center"/>
      <protection locked="0"/>
    </xf>
    <xf numFmtId="0" fontId="0" fillId="0" borderId="0" xfId="0" applyAlignment="1">
      <alignment horizontal="left" vertical="center" wrapText="1"/>
    </xf>
    <xf numFmtId="0" fontId="4" fillId="2" borderId="0" xfId="0" applyFont="1" applyFill="1" applyBorder="1" applyAlignment="1" applyProtection="1">
      <alignment horizontal="left" vertical="center"/>
      <protection locked="0"/>
    </xf>
    <xf numFmtId="0" fontId="8" fillId="5" borderId="4"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35" fillId="2" borderId="1" xfId="0" applyFont="1" applyFill="1" applyBorder="1" applyAlignment="1" applyProtection="1">
      <alignment horizontal="right" vertical="center" wrapText="1"/>
    </xf>
    <xf numFmtId="0" fontId="35" fillId="2" borderId="2" xfId="0" applyFont="1" applyFill="1" applyBorder="1" applyAlignment="1" applyProtection="1">
      <alignment horizontal="right" vertical="center" wrapText="1"/>
    </xf>
    <xf numFmtId="0" fontId="35" fillId="2" borderId="11" xfId="0" applyFont="1" applyFill="1" applyBorder="1" applyAlignment="1" applyProtection="1">
      <alignment horizontal="right" vertical="center" wrapText="1"/>
    </xf>
    <xf numFmtId="0" fontId="17" fillId="0" borderId="1"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8" fillId="5" borderId="4"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19" fillId="2" borderId="0" xfId="0" applyFont="1" applyFill="1" applyAlignment="1">
      <alignment horizontal="center" vertical="center"/>
    </xf>
    <xf numFmtId="0" fontId="15" fillId="9" borderId="7"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3" fillId="9" borderId="6" xfId="0" applyFont="1" applyFill="1" applyBorder="1" applyAlignment="1">
      <alignment horizontal="center" vertical="center"/>
    </xf>
    <xf numFmtId="0" fontId="0" fillId="9" borderId="6" xfId="0" applyFill="1" applyBorder="1" applyAlignment="1">
      <alignment horizontal="center" vertical="center"/>
    </xf>
  </cellXfs>
  <cellStyles count="2">
    <cellStyle name="Normal" xfId="0" builtinId="0"/>
    <cellStyle name="Normal 2"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ANALISIS'!$C$7:$H$7</c:f>
              <c:strCache>
                <c:ptCount val="6"/>
                <c:pt idx="0">
                  <c:v>TP 1</c:v>
                </c:pt>
                <c:pt idx="1">
                  <c:v>TP 2</c:v>
                </c:pt>
                <c:pt idx="2">
                  <c:v> TP 3</c:v>
                </c:pt>
                <c:pt idx="3">
                  <c:v>TP 4</c:v>
                </c:pt>
                <c:pt idx="4">
                  <c:v>TP  5</c:v>
                </c:pt>
                <c:pt idx="5">
                  <c:v>TP 6</c:v>
                </c:pt>
              </c:strCache>
            </c:strRef>
          </c:cat>
          <c:val>
            <c:numRef>
              <c:f>'4. GRAF ANALISIS'!$C$8:$H$8</c:f>
              <c:numCache>
                <c:formatCode>General</c:formatCode>
                <c:ptCount val="6"/>
                <c:pt idx="0">
                  <c:v>0</c:v>
                </c:pt>
                <c:pt idx="1">
                  <c:v>2</c:v>
                </c:pt>
                <c:pt idx="2">
                  <c:v>5</c:v>
                </c:pt>
                <c:pt idx="3">
                  <c:v>3</c:v>
                </c:pt>
                <c:pt idx="4">
                  <c:v>4</c:v>
                </c:pt>
                <c:pt idx="5">
                  <c:v>6</c:v>
                </c:pt>
              </c:numCache>
            </c:numRef>
          </c:val>
          <c:extLst xmlns:c16r2="http://schemas.microsoft.com/office/drawing/2015/06/chart">
            <c:ext xmlns:c16="http://schemas.microsoft.com/office/drawing/2014/chart" uri="{C3380CC4-5D6E-409C-BE32-E72D297353CC}">
              <c16:uniqueId val="{00000007-E1C4-4A02-A9FF-8F10E7559B50}"/>
            </c:ext>
          </c:extLst>
        </c:ser>
        <c:axId val="101898112"/>
        <c:axId val="101899648"/>
      </c:barChart>
      <c:catAx>
        <c:axId val="101898112"/>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1899648"/>
        <c:crosses val="autoZero"/>
        <c:auto val="1"/>
        <c:lblAlgn val="ctr"/>
        <c:lblOffset val="100"/>
        <c:tickLblSkip val="1"/>
        <c:tickMarkSkip val="1"/>
      </c:catAx>
      <c:valAx>
        <c:axId val="101899648"/>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1898112"/>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ANALISIS'!$K$7:$P$7</c:f>
              <c:strCache>
                <c:ptCount val="6"/>
                <c:pt idx="0">
                  <c:v>TP 1</c:v>
                </c:pt>
                <c:pt idx="1">
                  <c:v>TP 2</c:v>
                </c:pt>
                <c:pt idx="2">
                  <c:v> TP 3</c:v>
                </c:pt>
                <c:pt idx="3">
                  <c:v>TP 4</c:v>
                </c:pt>
                <c:pt idx="4">
                  <c:v>TP  5</c:v>
                </c:pt>
                <c:pt idx="5">
                  <c:v>TP 6</c:v>
                </c:pt>
              </c:strCache>
            </c:strRef>
          </c:cat>
          <c:val>
            <c:numRef>
              <c:f>'4. GRAF ANALISIS'!$K$78:$P$78</c:f>
              <c:numCache>
                <c:formatCode>General</c:formatCode>
                <c:ptCount val="6"/>
                <c:pt idx="0">
                  <c:v>0</c:v>
                </c:pt>
                <c:pt idx="1">
                  <c:v>0</c:v>
                </c:pt>
                <c:pt idx="2">
                  <c:v>2</c:v>
                </c:pt>
                <c:pt idx="3">
                  <c:v>12</c:v>
                </c:pt>
                <c:pt idx="4">
                  <c:v>6</c:v>
                </c:pt>
                <c:pt idx="5">
                  <c:v>0</c:v>
                </c:pt>
              </c:numCache>
            </c:numRef>
          </c:val>
          <c:extLst xmlns:c16r2="http://schemas.microsoft.com/office/drawing/2015/06/chart">
            <c:ext xmlns:c16="http://schemas.microsoft.com/office/drawing/2014/chart" uri="{C3380CC4-5D6E-409C-BE32-E72D297353CC}">
              <c16:uniqueId val="{00000007-AB07-4979-88AE-617863FDF8B5}"/>
            </c:ext>
          </c:extLst>
        </c:ser>
        <c:axId val="102840192"/>
        <c:axId val="102841728"/>
      </c:barChart>
      <c:catAx>
        <c:axId val="102840192"/>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841728"/>
        <c:crosses val="autoZero"/>
        <c:auto val="1"/>
        <c:lblAlgn val="ctr"/>
        <c:lblOffset val="100"/>
        <c:tickLblSkip val="1"/>
        <c:tickMarkSkip val="1"/>
      </c:catAx>
      <c:valAx>
        <c:axId val="102841728"/>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840192"/>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ANALISIS'!$C$7:$H$7</c:f>
              <c:strCache>
                <c:ptCount val="6"/>
                <c:pt idx="0">
                  <c:v>TP 1</c:v>
                </c:pt>
                <c:pt idx="1">
                  <c:v>TP 2</c:v>
                </c:pt>
                <c:pt idx="2">
                  <c:v> TP 3</c:v>
                </c:pt>
                <c:pt idx="3">
                  <c:v>TP 4</c:v>
                </c:pt>
                <c:pt idx="4">
                  <c:v>TP  5</c:v>
                </c:pt>
                <c:pt idx="5">
                  <c:v>TP 6</c:v>
                </c:pt>
              </c:strCache>
            </c:strRef>
          </c:cat>
          <c:val>
            <c:numRef>
              <c:f>'4. GRAF ANALISIS'!$C$96:$H$96</c:f>
              <c:numCache>
                <c:formatCode>General</c:formatCode>
                <c:ptCount val="6"/>
                <c:pt idx="0">
                  <c:v>0</c:v>
                </c:pt>
                <c:pt idx="1">
                  <c:v>0</c:v>
                </c:pt>
                <c:pt idx="2">
                  <c:v>4</c:v>
                </c:pt>
                <c:pt idx="3">
                  <c:v>9</c:v>
                </c:pt>
                <c:pt idx="4">
                  <c:v>7</c:v>
                </c:pt>
                <c:pt idx="5">
                  <c:v>0</c:v>
                </c:pt>
              </c:numCache>
            </c:numRef>
          </c:val>
          <c:extLst xmlns:c16r2="http://schemas.microsoft.com/office/drawing/2015/06/chart">
            <c:ext xmlns:c16="http://schemas.microsoft.com/office/drawing/2014/chart" uri="{C3380CC4-5D6E-409C-BE32-E72D297353CC}">
              <c16:uniqueId val="{00000007-72B0-415A-A900-CDEE308B0A8C}"/>
            </c:ext>
          </c:extLst>
        </c:ser>
        <c:axId val="102888960"/>
        <c:axId val="102890496"/>
      </c:barChart>
      <c:catAx>
        <c:axId val="102888960"/>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890496"/>
        <c:crosses val="autoZero"/>
        <c:auto val="1"/>
        <c:lblAlgn val="ctr"/>
        <c:lblOffset val="100"/>
        <c:tickLblSkip val="1"/>
        <c:tickMarkSkip val="1"/>
      </c:catAx>
      <c:valAx>
        <c:axId val="102890496"/>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888960"/>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ANALISIS'!$K$7:$P$7</c:f>
              <c:strCache>
                <c:ptCount val="6"/>
                <c:pt idx="0">
                  <c:v>TP 1</c:v>
                </c:pt>
                <c:pt idx="1">
                  <c:v>TP 2</c:v>
                </c:pt>
                <c:pt idx="2">
                  <c:v> TP 3</c:v>
                </c:pt>
                <c:pt idx="3">
                  <c:v>TP 4</c:v>
                </c:pt>
                <c:pt idx="4">
                  <c:v>TP  5</c:v>
                </c:pt>
                <c:pt idx="5">
                  <c:v>TP 6</c:v>
                </c:pt>
              </c:strCache>
            </c:strRef>
          </c:cat>
          <c:val>
            <c:numRef>
              <c:f>'4. GRAF ANALISIS'!$K$96:$P$96</c:f>
              <c:numCache>
                <c:formatCode>General</c:formatCode>
                <c:ptCount val="6"/>
                <c:pt idx="0">
                  <c:v>0</c:v>
                </c:pt>
                <c:pt idx="1">
                  <c:v>0</c:v>
                </c:pt>
                <c:pt idx="2">
                  <c:v>1</c:v>
                </c:pt>
                <c:pt idx="3">
                  <c:v>12</c:v>
                </c:pt>
                <c:pt idx="4">
                  <c:v>5</c:v>
                </c:pt>
                <c:pt idx="5">
                  <c:v>0</c:v>
                </c:pt>
              </c:numCache>
            </c:numRef>
          </c:val>
          <c:extLst xmlns:c16r2="http://schemas.microsoft.com/office/drawing/2015/06/chart">
            <c:ext xmlns:c16="http://schemas.microsoft.com/office/drawing/2014/chart" uri="{C3380CC4-5D6E-409C-BE32-E72D297353CC}">
              <c16:uniqueId val="{00000007-C53E-4EC0-B339-A13FC2BF496D}"/>
            </c:ext>
          </c:extLst>
        </c:ser>
        <c:axId val="102892672"/>
        <c:axId val="102894208"/>
      </c:barChart>
      <c:catAx>
        <c:axId val="102892672"/>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894208"/>
        <c:crosses val="autoZero"/>
        <c:auto val="1"/>
        <c:lblAlgn val="ctr"/>
        <c:lblOffset val="100"/>
        <c:tickLblSkip val="1"/>
        <c:tickMarkSkip val="1"/>
      </c:catAx>
      <c:valAx>
        <c:axId val="102894208"/>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892672"/>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ANALISIS'!$C$7:$H$7</c:f>
              <c:strCache>
                <c:ptCount val="6"/>
                <c:pt idx="0">
                  <c:v>TP 1</c:v>
                </c:pt>
                <c:pt idx="1">
                  <c:v>TP 2</c:v>
                </c:pt>
                <c:pt idx="2">
                  <c:v> TP 3</c:v>
                </c:pt>
                <c:pt idx="3">
                  <c:v>TP 4</c:v>
                </c:pt>
                <c:pt idx="4">
                  <c:v>TP  5</c:v>
                </c:pt>
                <c:pt idx="5">
                  <c:v>TP 6</c:v>
                </c:pt>
              </c:strCache>
            </c:strRef>
          </c:cat>
          <c:val>
            <c:numRef>
              <c:f>'4. GRAF ANALISIS'!$C$113:$H$113</c:f>
              <c:numCache>
                <c:formatCode>General</c:formatCode>
                <c:ptCount val="6"/>
                <c:pt idx="0">
                  <c:v>0</c:v>
                </c:pt>
                <c:pt idx="1">
                  <c:v>0</c:v>
                </c:pt>
                <c:pt idx="2">
                  <c:v>0</c:v>
                </c:pt>
                <c:pt idx="3">
                  <c:v>6</c:v>
                </c:pt>
                <c:pt idx="4">
                  <c:v>6</c:v>
                </c:pt>
                <c:pt idx="5">
                  <c:v>6</c:v>
                </c:pt>
              </c:numCache>
            </c:numRef>
          </c:val>
          <c:extLst xmlns:c16r2="http://schemas.microsoft.com/office/drawing/2015/06/chart">
            <c:ext xmlns:c16="http://schemas.microsoft.com/office/drawing/2014/chart" uri="{C3380CC4-5D6E-409C-BE32-E72D297353CC}">
              <c16:uniqueId val="{00000007-636C-430F-A35E-2D254F2CDFD4}"/>
            </c:ext>
          </c:extLst>
        </c:ser>
        <c:axId val="102933248"/>
        <c:axId val="102934784"/>
      </c:barChart>
      <c:catAx>
        <c:axId val="102933248"/>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934784"/>
        <c:crosses val="autoZero"/>
        <c:auto val="1"/>
        <c:lblAlgn val="ctr"/>
        <c:lblOffset val="100"/>
        <c:tickLblSkip val="1"/>
        <c:tickMarkSkip val="1"/>
      </c:catAx>
      <c:valAx>
        <c:axId val="102934784"/>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933248"/>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ANALISIS'!$K$7:$P$7</c:f>
              <c:strCache>
                <c:ptCount val="6"/>
                <c:pt idx="0">
                  <c:v>TP 1</c:v>
                </c:pt>
                <c:pt idx="1">
                  <c:v>TP 2</c:v>
                </c:pt>
                <c:pt idx="2">
                  <c:v> TP 3</c:v>
                </c:pt>
                <c:pt idx="3">
                  <c:v>TP 4</c:v>
                </c:pt>
                <c:pt idx="4">
                  <c:v>TP  5</c:v>
                </c:pt>
                <c:pt idx="5">
                  <c:v>TP 6</c:v>
                </c:pt>
              </c:strCache>
            </c:strRef>
          </c:cat>
          <c:val>
            <c:numRef>
              <c:f>'4. GRAF ANALISIS'!$K$113:$P$113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553A-4D8B-AA5B-49C591F65F43}"/>
            </c:ext>
          </c:extLst>
        </c:ser>
        <c:axId val="102990208"/>
        <c:axId val="102991744"/>
      </c:barChart>
      <c:catAx>
        <c:axId val="102990208"/>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991744"/>
        <c:crosses val="autoZero"/>
        <c:auto val="1"/>
        <c:lblAlgn val="ctr"/>
        <c:lblOffset val="100"/>
        <c:tickLblSkip val="1"/>
        <c:tickMarkSkip val="1"/>
      </c:catAx>
      <c:valAx>
        <c:axId val="102991744"/>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990208"/>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ANALISIS'!$C$7:$H$7</c:f>
              <c:strCache>
                <c:ptCount val="6"/>
                <c:pt idx="0">
                  <c:v>TP 1</c:v>
                </c:pt>
                <c:pt idx="1">
                  <c:v>TP 2</c:v>
                </c:pt>
                <c:pt idx="2">
                  <c:v> TP 3</c:v>
                </c:pt>
                <c:pt idx="3">
                  <c:v>TP 4</c:v>
                </c:pt>
                <c:pt idx="4">
                  <c:v>TP  5</c:v>
                </c:pt>
                <c:pt idx="5">
                  <c:v>TP 6</c:v>
                </c:pt>
              </c:strCache>
            </c:strRef>
          </c:cat>
          <c:val>
            <c:numRef>
              <c:f>'4. GRAF ANALISIS'!$C$131:$H$131</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DF75-4FC4-A7D5-F2A424460790}"/>
            </c:ext>
          </c:extLst>
        </c:ser>
        <c:axId val="103018496"/>
        <c:axId val="103020032"/>
      </c:barChart>
      <c:catAx>
        <c:axId val="103018496"/>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3020032"/>
        <c:crosses val="autoZero"/>
        <c:auto val="1"/>
        <c:lblAlgn val="ctr"/>
        <c:lblOffset val="100"/>
        <c:tickLblSkip val="1"/>
        <c:tickMarkSkip val="1"/>
      </c:catAx>
      <c:valAx>
        <c:axId val="103020032"/>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3018496"/>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ANALISIS'!$K$7:$P$7</c:f>
              <c:strCache>
                <c:ptCount val="6"/>
                <c:pt idx="0">
                  <c:v>TP 1</c:v>
                </c:pt>
                <c:pt idx="1">
                  <c:v>TP 2</c:v>
                </c:pt>
                <c:pt idx="2">
                  <c:v> TP 3</c:v>
                </c:pt>
                <c:pt idx="3">
                  <c:v>TP 4</c:v>
                </c:pt>
                <c:pt idx="4">
                  <c:v>TP  5</c:v>
                </c:pt>
                <c:pt idx="5">
                  <c:v>TP 6</c:v>
                </c:pt>
              </c:strCache>
            </c:strRef>
          </c:cat>
          <c:val>
            <c:numRef>
              <c:f>'4. GRAF ANALISIS'!$K$131:$P$131</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444A-426E-8BDF-90A2F0FCF6EF}"/>
            </c:ext>
          </c:extLst>
        </c:ser>
        <c:axId val="103058816"/>
        <c:axId val="103064704"/>
      </c:barChart>
      <c:catAx>
        <c:axId val="103058816"/>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3064704"/>
        <c:crosses val="autoZero"/>
        <c:auto val="1"/>
        <c:lblAlgn val="ctr"/>
        <c:lblOffset val="100"/>
        <c:tickLblSkip val="1"/>
        <c:tickMarkSkip val="1"/>
      </c:catAx>
      <c:valAx>
        <c:axId val="103064704"/>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3058816"/>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ANALISIS'!$K$7:$P$7</c:f>
              <c:strCache>
                <c:ptCount val="6"/>
                <c:pt idx="0">
                  <c:v>TP 1</c:v>
                </c:pt>
                <c:pt idx="1">
                  <c:v>TP 2</c:v>
                </c:pt>
                <c:pt idx="2">
                  <c:v> TP 3</c:v>
                </c:pt>
                <c:pt idx="3">
                  <c:v>TP 4</c:v>
                </c:pt>
                <c:pt idx="4">
                  <c:v>TP  5</c:v>
                </c:pt>
                <c:pt idx="5">
                  <c:v>TP 6</c:v>
                </c:pt>
              </c:strCache>
            </c:strRef>
          </c:cat>
          <c:val>
            <c:numRef>
              <c:f>'4. GRAF ANALISIS'!$K$8:$P$8</c:f>
              <c:numCache>
                <c:formatCode>General</c:formatCode>
                <c:ptCount val="6"/>
                <c:pt idx="0">
                  <c:v>0</c:v>
                </c:pt>
                <c:pt idx="1">
                  <c:v>0</c:v>
                </c:pt>
                <c:pt idx="2">
                  <c:v>4</c:v>
                </c:pt>
                <c:pt idx="3">
                  <c:v>6</c:v>
                </c:pt>
                <c:pt idx="4">
                  <c:v>5</c:v>
                </c:pt>
                <c:pt idx="5">
                  <c:v>5</c:v>
                </c:pt>
              </c:numCache>
            </c:numRef>
          </c:val>
          <c:extLst xmlns:c16r2="http://schemas.microsoft.com/office/drawing/2015/06/chart">
            <c:ext xmlns:c16="http://schemas.microsoft.com/office/drawing/2014/chart" uri="{C3380CC4-5D6E-409C-BE32-E72D297353CC}">
              <c16:uniqueId val="{00000007-C23C-4CDE-AC59-A77AB57214E5}"/>
            </c:ext>
          </c:extLst>
        </c:ser>
        <c:axId val="101938688"/>
        <c:axId val="101940224"/>
      </c:barChart>
      <c:catAx>
        <c:axId val="101938688"/>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1940224"/>
        <c:crosses val="autoZero"/>
        <c:auto val="1"/>
        <c:lblAlgn val="ctr"/>
        <c:lblOffset val="100"/>
        <c:tickLblSkip val="1"/>
        <c:tickMarkSkip val="1"/>
      </c:catAx>
      <c:valAx>
        <c:axId val="101940224"/>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1938688"/>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ANALISIS'!$C$7:$H$7</c:f>
              <c:strCache>
                <c:ptCount val="6"/>
                <c:pt idx="0">
                  <c:v>TP 1</c:v>
                </c:pt>
                <c:pt idx="1">
                  <c:v>TP 2</c:v>
                </c:pt>
                <c:pt idx="2">
                  <c:v> TP 3</c:v>
                </c:pt>
                <c:pt idx="3">
                  <c:v>TP 4</c:v>
                </c:pt>
                <c:pt idx="4">
                  <c:v>TP  5</c:v>
                </c:pt>
                <c:pt idx="5">
                  <c:v>TP 6</c:v>
                </c:pt>
              </c:strCache>
            </c:strRef>
          </c:cat>
          <c:val>
            <c:numRef>
              <c:f>'4. GRAF ANALISIS'!$C$26:$H$26</c:f>
              <c:numCache>
                <c:formatCode>General</c:formatCode>
                <c:ptCount val="6"/>
                <c:pt idx="0">
                  <c:v>0</c:v>
                </c:pt>
                <c:pt idx="1">
                  <c:v>0</c:v>
                </c:pt>
                <c:pt idx="2">
                  <c:v>5</c:v>
                </c:pt>
                <c:pt idx="3">
                  <c:v>9</c:v>
                </c:pt>
                <c:pt idx="4">
                  <c:v>6</c:v>
                </c:pt>
                <c:pt idx="5">
                  <c:v>0</c:v>
                </c:pt>
              </c:numCache>
            </c:numRef>
          </c:val>
          <c:extLst xmlns:c16r2="http://schemas.microsoft.com/office/drawing/2015/06/chart">
            <c:ext xmlns:c16="http://schemas.microsoft.com/office/drawing/2014/chart" uri="{C3380CC4-5D6E-409C-BE32-E72D297353CC}">
              <c16:uniqueId val="{00000007-A962-413C-B7F7-986AD91BD5ED}"/>
            </c:ext>
          </c:extLst>
        </c:ser>
        <c:axId val="102454400"/>
        <c:axId val="102455936"/>
      </c:barChart>
      <c:catAx>
        <c:axId val="102454400"/>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455936"/>
        <c:crosses val="autoZero"/>
        <c:auto val="1"/>
        <c:lblAlgn val="ctr"/>
        <c:lblOffset val="100"/>
        <c:tickLblSkip val="1"/>
        <c:tickMarkSkip val="1"/>
      </c:catAx>
      <c:valAx>
        <c:axId val="102455936"/>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454400"/>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ANALISIS'!$K$7:$P$7</c:f>
              <c:strCache>
                <c:ptCount val="6"/>
                <c:pt idx="0">
                  <c:v>TP 1</c:v>
                </c:pt>
                <c:pt idx="1">
                  <c:v>TP 2</c:v>
                </c:pt>
                <c:pt idx="2">
                  <c:v> TP 3</c:v>
                </c:pt>
                <c:pt idx="3">
                  <c:v>TP 4</c:v>
                </c:pt>
                <c:pt idx="4">
                  <c:v>TP  5</c:v>
                </c:pt>
                <c:pt idx="5">
                  <c:v>TP 6</c:v>
                </c:pt>
              </c:strCache>
            </c:strRef>
          </c:cat>
          <c:val>
            <c:numRef>
              <c:f>'4. GRAF ANALISIS'!$K$26:$P$26</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478B-488F-820D-0C01580063E4}"/>
            </c:ext>
          </c:extLst>
        </c:ser>
        <c:axId val="102494976"/>
        <c:axId val="102496512"/>
      </c:barChart>
      <c:catAx>
        <c:axId val="102494976"/>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496512"/>
        <c:crosses val="autoZero"/>
        <c:auto val="1"/>
        <c:lblAlgn val="ctr"/>
        <c:lblOffset val="100"/>
        <c:tickLblSkip val="1"/>
        <c:tickMarkSkip val="1"/>
      </c:catAx>
      <c:valAx>
        <c:axId val="102496512"/>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494976"/>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ANALISIS'!$C$7:$H$7</c:f>
              <c:strCache>
                <c:ptCount val="6"/>
                <c:pt idx="0">
                  <c:v>TP 1</c:v>
                </c:pt>
                <c:pt idx="1">
                  <c:v>TP 2</c:v>
                </c:pt>
                <c:pt idx="2">
                  <c:v> TP 3</c:v>
                </c:pt>
                <c:pt idx="3">
                  <c:v>TP 4</c:v>
                </c:pt>
                <c:pt idx="4">
                  <c:v>TP  5</c:v>
                </c:pt>
                <c:pt idx="5">
                  <c:v>TP 6</c:v>
                </c:pt>
              </c:strCache>
            </c:strRef>
          </c:cat>
          <c:val>
            <c:numRef>
              <c:f>'4. GRAF ANALISIS'!$C$43:$H$43</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E028-47D9-9AC7-89997F886F2F}"/>
            </c:ext>
          </c:extLst>
        </c:ser>
        <c:axId val="102420864"/>
        <c:axId val="102422400"/>
      </c:barChart>
      <c:catAx>
        <c:axId val="102420864"/>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422400"/>
        <c:crosses val="autoZero"/>
        <c:auto val="1"/>
        <c:lblAlgn val="ctr"/>
        <c:lblOffset val="100"/>
        <c:tickLblSkip val="1"/>
        <c:tickMarkSkip val="1"/>
      </c:catAx>
      <c:valAx>
        <c:axId val="102422400"/>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420864"/>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ANALISIS'!$K$7:$P$7</c:f>
              <c:strCache>
                <c:ptCount val="6"/>
                <c:pt idx="0">
                  <c:v>TP 1</c:v>
                </c:pt>
                <c:pt idx="1">
                  <c:v>TP 2</c:v>
                </c:pt>
                <c:pt idx="2">
                  <c:v> TP 3</c:v>
                </c:pt>
                <c:pt idx="3">
                  <c:v>TP 4</c:v>
                </c:pt>
                <c:pt idx="4">
                  <c:v>TP  5</c:v>
                </c:pt>
                <c:pt idx="5">
                  <c:v>TP 6</c:v>
                </c:pt>
              </c:strCache>
            </c:strRef>
          </c:cat>
          <c:val>
            <c:numRef>
              <c:f>'4. GRAF ANALISIS'!$K$43:$P$43</c:f>
              <c:numCache>
                <c:formatCode>General</c:formatCode>
                <c:ptCount val="6"/>
                <c:pt idx="0">
                  <c:v>0</c:v>
                </c:pt>
                <c:pt idx="1">
                  <c:v>0</c:v>
                </c:pt>
                <c:pt idx="2">
                  <c:v>0</c:v>
                </c:pt>
                <c:pt idx="3">
                  <c:v>2</c:v>
                </c:pt>
                <c:pt idx="4">
                  <c:v>9</c:v>
                </c:pt>
                <c:pt idx="5">
                  <c:v>9</c:v>
                </c:pt>
              </c:numCache>
            </c:numRef>
          </c:val>
          <c:extLst xmlns:c16r2="http://schemas.microsoft.com/office/drawing/2015/06/chart">
            <c:ext xmlns:c16="http://schemas.microsoft.com/office/drawing/2014/chart" uri="{C3380CC4-5D6E-409C-BE32-E72D297353CC}">
              <c16:uniqueId val="{00000007-76C5-4929-8032-AC2DB67958B0}"/>
            </c:ext>
          </c:extLst>
        </c:ser>
        <c:axId val="102522880"/>
        <c:axId val="102524416"/>
      </c:barChart>
      <c:catAx>
        <c:axId val="102522880"/>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524416"/>
        <c:crosses val="autoZero"/>
        <c:auto val="1"/>
        <c:lblAlgn val="ctr"/>
        <c:lblOffset val="100"/>
        <c:tickLblSkip val="1"/>
        <c:tickMarkSkip val="1"/>
      </c:catAx>
      <c:valAx>
        <c:axId val="102524416"/>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522880"/>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ANALISIS'!$C$7:$H$7</c:f>
              <c:strCache>
                <c:ptCount val="6"/>
                <c:pt idx="0">
                  <c:v>TP 1</c:v>
                </c:pt>
                <c:pt idx="1">
                  <c:v>TP 2</c:v>
                </c:pt>
                <c:pt idx="2">
                  <c:v> TP 3</c:v>
                </c:pt>
                <c:pt idx="3">
                  <c:v>TP 4</c:v>
                </c:pt>
                <c:pt idx="4">
                  <c:v>TP  5</c:v>
                </c:pt>
                <c:pt idx="5">
                  <c:v>TP 6</c:v>
                </c:pt>
              </c:strCache>
            </c:strRef>
          </c:cat>
          <c:val>
            <c:numRef>
              <c:f>'4. GRAF ANALISIS'!$C$61:$H$61</c:f>
              <c:numCache>
                <c:formatCode>General</c:formatCode>
                <c:ptCount val="6"/>
                <c:pt idx="0">
                  <c:v>0</c:v>
                </c:pt>
                <c:pt idx="1">
                  <c:v>1</c:v>
                </c:pt>
                <c:pt idx="2">
                  <c:v>4</c:v>
                </c:pt>
                <c:pt idx="3">
                  <c:v>11</c:v>
                </c:pt>
                <c:pt idx="4">
                  <c:v>4</c:v>
                </c:pt>
                <c:pt idx="5">
                  <c:v>0</c:v>
                </c:pt>
              </c:numCache>
            </c:numRef>
          </c:val>
          <c:extLst xmlns:c16r2="http://schemas.microsoft.com/office/drawing/2015/06/chart">
            <c:ext xmlns:c16="http://schemas.microsoft.com/office/drawing/2014/chart" uri="{C3380CC4-5D6E-409C-BE32-E72D297353CC}">
              <c16:uniqueId val="{00000007-6818-40F0-93E2-4D23F667A367}"/>
            </c:ext>
          </c:extLst>
        </c:ser>
        <c:axId val="102558720"/>
        <c:axId val="102560512"/>
      </c:barChart>
      <c:catAx>
        <c:axId val="102558720"/>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560512"/>
        <c:crosses val="autoZero"/>
        <c:auto val="1"/>
        <c:lblAlgn val="ctr"/>
        <c:lblOffset val="100"/>
        <c:tickLblSkip val="1"/>
        <c:tickMarkSkip val="1"/>
      </c:catAx>
      <c:valAx>
        <c:axId val="102560512"/>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558720"/>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ANALISIS'!$K$7:$P$7</c:f>
              <c:strCache>
                <c:ptCount val="6"/>
                <c:pt idx="0">
                  <c:v>TP 1</c:v>
                </c:pt>
                <c:pt idx="1">
                  <c:v>TP 2</c:v>
                </c:pt>
                <c:pt idx="2">
                  <c:v> TP 3</c:v>
                </c:pt>
                <c:pt idx="3">
                  <c:v>TP 4</c:v>
                </c:pt>
                <c:pt idx="4">
                  <c:v>TP  5</c:v>
                </c:pt>
                <c:pt idx="5">
                  <c:v>TP 6</c:v>
                </c:pt>
              </c:strCache>
            </c:strRef>
          </c:cat>
          <c:val>
            <c:numRef>
              <c:f>'4. GRAF ANALISIS'!$K$61:$P$61</c:f>
              <c:numCache>
                <c:formatCode>General</c:formatCode>
                <c:ptCount val="6"/>
                <c:pt idx="0">
                  <c:v>0</c:v>
                </c:pt>
                <c:pt idx="1">
                  <c:v>0</c:v>
                </c:pt>
                <c:pt idx="2">
                  <c:v>4</c:v>
                </c:pt>
                <c:pt idx="3">
                  <c:v>15</c:v>
                </c:pt>
                <c:pt idx="4">
                  <c:v>1</c:v>
                </c:pt>
                <c:pt idx="5">
                  <c:v>0</c:v>
                </c:pt>
              </c:numCache>
            </c:numRef>
          </c:val>
          <c:extLst xmlns:c16r2="http://schemas.microsoft.com/office/drawing/2015/06/chart">
            <c:ext xmlns:c16="http://schemas.microsoft.com/office/drawing/2014/chart" uri="{C3380CC4-5D6E-409C-BE32-E72D297353CC}">
              <c16:uniqueId val="{00000007-ED21-4461-81DD-3F04626B89E9}"/>
            </c:ext>
          </c:extLst>
        </c:ser>
        <c:axId val="102607488"/>
        <c:axId val="102617472"/>
      </c:barChart>
      <c:catAx>
        <c:axId val="102607488"/>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617472"/>
        <c:crosses val="autoZero"/>
        <c:auto val="1"/>
        <c:lblAlgn val="ctr"/>
        <c:lblOffset val="100"/>
        <c:tickLblSkip val="1"/>
        <c:tickMarkSkip val="1"/>
      </c:catAx>
      <c:valAx>
        <c:axId val="102617472"/>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607488"/>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2695161332213723E-2"/>
          <c:y val="0.10504223231156512"/>
          <c:w val="0.90248383214870165"/>
          <c:h val="0.71848886901110531"/>
        </c:manualLayout>
      </c:layout>
      <c:barChart>
        <c:barDir val="col"/>
        <c:grouping val="clustered"/>
        <c:ser>
          <c:idx val="0"/>
          <c:order val="0"/>
          <c:spPr>
            <a:solidFill>
              <a:srgbClr val="4F81BD"/>
            </a:solidFill>
            <a:ln w="25400">
              <a:noFill/>
            </a:ln>
          </c:spPr>
          <c:dLbls>
            <c:dLbl>
              <c:idx val="0"/>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1"/>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2"/>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3"/>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4"/>
              <c:spPr>
                <a:noFill/>
                <a:ln w="25400">
                  <a:noFill/>
                </a:ln>
              </c:spPr>
              <c:txPr>
                <a:bodyPr/>
                <a:lstStyle/>
                <a:p>
                  <a:pPr>
                    <a:defRPr sz="1000" b="0" i="0" u="none" strike="noStrike" baseline="0">
                      <a:solidFill>
                        <a:srgbClr val="000000"/>
                      </a:solidFill>
                      <a:latin typeface="宋体"/>
                      <a:ea typeface="宋体"/>
                      <a:cs typeface="宋体"/>
                    </a:defRPr>
                  </a:pPr>
                  <a:endParaRPr lang="en-US"/>
                </a:p>
              </c:txPr>
            </c:dLbl>
            <c:dLbl>
              <c:idx val="5"/>
              <c:spPr>
                <a:noFill/>
                <a:ln w="25400">
                  <a:noFill/>
                </a:ln>
              </c:spPr>
              <c:txPr>
                <a:bodyPr/>
                <a:lstStyle/>
                <a:p>
                  <a:pPr>
                    <a:defRPr sz="1000" b="0" i="0" u="none" strike="noStrike" baseline="0">
                      <a:solidFill>
                        <a:srgbClr val="000000"/>
                      </a:solidFill>
                      <a:latin typeface="宋体"/>
                      <a:ea typeface="宋体"/>
                      <a:cs typeface="宋体"/>
                    </a:defRPr>
                  </a:pPr>
                  <a:endParaRPr lang="en-US"/>
                </a:p>
              </c:txPr>
            </c:dLbl>
            <c:spPr>
              <a:noFill/>
              <a:ln w="25400">
                <a:noFill/>
              </a:ln>
            </c:spPr>
            <c:txPr>
              <a:bodyPr wrap="square" lIns="38100" tIns="19050" rIns="38100" bIns="19050" anchor="ctr">
                <a:spAutoFit/>
              </a:bodyPr>
              <a:lstStyle/>
              <a:p>
                <a:pPr>
                  <a:defRPr sz="1000" b="0" i="0" u="none" strike="noStrike" baseline="0">
                    <a:solidFill>
                      <a:srgbClr val="000000"/>
                    </a:solidFill>
                    <a:latin typeface="宋体"/>
                    <a:ea typeface="宋体"/>
                    <a:cs typeface="宋体"/>
                  </a:defRPr>
                </a:pPr>
                <a:endParaRPr lang="en-US"/>
              </a:p>
            </c:txPr>
            <c:dLblPos val="outEnd"/>
            <c:showVal val="1"/>
            <c:extLst xmlns:c16r2="http://schemas.microsoft.com/office/drawing/2015/06/chart">
              <c:ext xmlns:c15="http://schemas.microsoft.com/office/drawing/2012/chart" uri="{CE6537A1-D6FC-4f65-9D91-7224C49458BB}">
                <c15:showLeaderLines val="0"/>
              </c:ext>
            </c:extLst>
          </c:dLbls>
          <c:cat>
            <c:strRef>
              <c:f>'4. GRAF ANALISIS'!$C$7:$H$7</c:f>
              <c:strCache>
                <c:ptCount val="6"/>
                <c:pt idx="0">
                  <c:v>TP 1</c:v>
                </c:pt>
                <c:pt idx="1">
                  <c:v>TP 2</c:v>
                </c:pt>
                <c:pt idx="2">
                  <c:v> TP 3</c:v>
                </c:pt>
                <c:pt idx="3">
                  <c:v>TP 4</c:v>
                </c:pt>
                <c:pt idx="4">
                  <c:v>TP  5</c:v>
                </c:pt>
                <c:pt idx="5">
                  <c:v>TP 6</c:v>
                </c:pt>
              </c:strCache>
            </c:strRef>
          </c:cat>
          <c:val>
            <c:numRef>
              <c:f>'4. GRAF ANALISIS'!$C$78:$H$78</c:f>
              <c:numCache>
                <c:formatCode>General</c:formatCode>
                <c:ptCount val="6"/>
                <c:pt idx="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7-B137-4E8F-B204-EE5CAF8BF711}"/>
            </c:ext>
          </c:extLst>
        </c:ser>
        <c:axId val="102795520"/>
        <c:axId val="102801408"/>
      </c:barChart>
      <c:catAx>
        <c:axId val="102795520"/>
        <c:scaling>
          <c:orientation val="minMax"/>
        </c:scaling>
        <c:axPos val="b"/>
        <c:numFmt formatCode="General" sourceLinked="0"/>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801408"/>
        <c:crosses val="autoZero"/>
        <c:auto val="1"/>
        <c:lblAlgn val="ctr"/>
        <c:lblOffset val="100"/>
        <c:tickLblSkip val="1"/>
        <c:tickMarkSkip val="1"/>
      </c:catAx>
      <c:valAx>
        <c:axId val="102801408"/>
        <c:scaling>
          <c:orientation val="minMax"/>
        </c:scaling>
        <c:axPos val="l"/>
        <c:numFmt formatCode="General"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宋体"/>
                <a:ea typeface="宋体"/>
                <a:cs typeface="宋体"/>
              </a:defRPr>
            </a:pPr>
            <a:endParaRPr lang="en-US"/>
          </a:p>
        </c:txPr>
        <c:crossAx val="102795520"/>
        <c:crosses val="autoZero"/>
        <c:crossBetween val="between"/>
        <c:majorUnit val="5"/>
      </c:valAx>
      <c:spPr>
        <a:solidFill>
          <a:srgbClr val="FFFFFF"/>
        </a:solid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宋体"/>
          <a:ea typeface="宋体"/>
          <a:cs typeface="宋体"/>
        </a:defRPr>
      </a:pPr>
      <a:endParaRPr lang="en-US"/>
    </a:p>
  </c:txPr>
  <c:printSettings>
    <c:headerFooter alignWithMargins="0"/>
    <c:pageMargins b="1" l="0.75000000000000189" r="0.750000000000001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chart" Target="../charts/chart11.xml"/><Relationship Id="rId18" Type="http://schemas.openxmlformats.org/officeDocument/2006/relationships/chart" Target="../charts/chart16.xml"/><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17" Type="http://schemas.openxmlformats.org/officeDocument/2006/relationships/chart" Target="../charts/chart15.xml"/><Relationship Id="rId2" Type="http://schemas.openxmlformats.org/officeDocument/2006/relationships/image" Target="../media/image5.png"/><Relationship Id="rId16" Type="http://schemas.openxmlformats.org/officeDocument/2006/relationships/chart" Target="../charts/chart14.xml"/><Relationship Id="rId1" Type="http://schemas.openxmlformats.org/officeDocument/2006/relationships/image" Target="../media/image4.pn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5" Type="http://schemas.openxmlformats.org/officeDocument/2006/relationships/chart" Target="../charts/chart1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43392</xdr:colOff>
      <xdr:row>0</xdr:row>
      <xdr:rowOff>69585</xdr:rowOff>
    </xdr:from>
    <xdr:to>
      <xdr:col>1</xdr:col>
      <xdr:colOff>2185989</xdr:colOff>
      <xdr:row>2</xdr:row>
      <xdr:rowOff>35719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43392" y="69585"/>
          <a:ext cx="2142597" cy="573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5</xdr:row>
      <xdr:rowOff>158747</xdr:rowOff>
    </xdr:from>
    <xdr:to>
      <xdr:col>1</xdr:col>
      <xdr:colOff>1813074</xdr:colOff>
      <xdr:row>8</xdr:row>
      <xdr:rowOff>126999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31750" y="1227664"/>
          <a:ext cx="2352824" cy="698502"/>
        </a:xfrm>
        <a:prstGeom prst="rect">
          <a:avLst/>
        </a:prstGeom>
      </xdr:spPr>
    </xdr:pic>
    <xdr:clientData/>
  </xdr:twoCellAnchor>
  <xdr:twoCellAnchor>
    <xdr:from>
      <xdr:col>3</xdr:col>
      <xdr:colOff>4699000</xdr:colOff>
      <xdr:row>38</xdr:row>
      <xdr:rowOff>105833</xdr:rowOff>
    </xdr:from>
    <xdr:to>
      <xdr:col>3</xdr:col>
      <xdr:colOff>6540500</xdr:colOff>
      <xdr:row>41</xdr:row>
      <xdr:rowOff>95249</xdr:rowOff>
    </xdr:to>
    <xdr:sp macro="" textlink="">
      <xdr:nvSpPr>
        <xdr:cNvPr id="4" name="Rectangle 3"/>
        <xdr:cNvSpPr/>
      </xdr:nvSpPr>
      <xdr:spPr>
        <a:xfrm>
          <a:off x="8347075" y="22584833"/>
          <a:ext cx="1841500" cy="5609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MY" sz="1100">
              <a:solidFill>
                <a:schemeClr val="bg1">
                  <a:lumMod val="50000"/>
                </a:schemeClr>
              </a:solidFill>
            </a:rPr>
            <a:t>_____________________</a:t>
          </a:r>
        </a:p>
        <a:p>
          <a:pPr algn="ctr"/>
          <a:r>
            <a:rPr lang="en-MY" sz="1100">
              <a:solidFill>
                <a:schemeClr val="bg1">
                  <a:lumMod val="50000"/>
                </a:schemeClr>
              </a:solidFill>
            </a:rPr>
            <a:t>CAP</a:t>
          </a:r>
          <a:r>
            <a:rPr lang="en-MY" sz="1100" baseline="0">
              <a:solidFill>
                <a:schemeClr val="bg1">
                  <a:lumMod val="50000"/>
                </a:schemeClr>
              </a:solidFill>
            </a:rPr>
            <a:t> SEKOLAH</a:t>
          </a:r>
          <a:endParaRPr lang="en-MY" sz="1100">
            <a:solidFill>
              <a:schemeClr val="bg1">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54768</xdr:colOff>
      <xdr:row>0</xdr:row>
      <xdr:rowOff>107155</xdr:rowOff>
    </xdr:from>
    <xdr:to>
      <xdr:col>3</xdr:col>
      <xdr:colOff>58183</xdr:colOff>
      <xdr:row>3</xdr:row>
      <xdr:rowOff>52386</xdr:rowOff>
    </xdr:to>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245268" y="107155"/>
          <a:ext cx="2165590" cy="545306"/>
        </a:xfrm>
        <a:prstGeom prst="rect">
          <a:avLst/>
        </a:prstGeom>
      </xdr:spPr>
    </xdr:pic>
    <xdr:clientData/>
  </xdr:twoCellAnchor>
  <xdr:twoCellAnchor editAs="oneCell">
    <xdr:from>
      <xdr:col>15</xdr:col>
      <xdr:colOff>150697</xdr:colOff>
      <xdr:row>0</xdr:row>
      <xdr:rowOff>179955</xdr:rowOff>
    </xdr:from>
    <xdr:to>
      <xdr:col>16</xdr:col>
      <xdr:colOff>33289</xdr:colOff>
      <xdr:row>3</xdr:row>
      <xdr:rowOff>121103</xdr:rowOff>
    </xdr:to>
    <xdr:pic>
      <xdr:nvPicPr>
        <xdr:cNvPr id="19" name="Picture 18"/>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tretch>
          <a:fillRect/>
        </a:stretch>
      </xdr:blipFill>
      <xdr:spPr>
        <a:xfrm>
          <a:off x="11104447" y="179955"/>
          <a:ext cx="530292" cy="541223"/>
        </a:xfrm>
        <a:prstGeom prst="rect">
          <a:avLst/>
        </a:prstGeom>
      </xdr:spPr>
    </xdr:pic>
    <xdr:clientData/>
  </xdr:twoCellAnchor>
  <xdr:twoCellAnchor>
    <xdr:from>
      <xdr:col>1</xdr:col>
      <xdr:colOff>0</xdr:colOff>
      <xdr:row>9</xdr:row>
      <xdr:rowOff>0</xdr:rowOff>
    </xdr:from>
    <xdr:to>
      <xdr:col>7</xdr:col>
      <xdr:colOff>614363</xdr:colOff>
      <xdr:row>19</xdr:row>
      <xdr:rowOff>176213</xdr:rowOff>
    </xdr:to>
    <xdr:graphicFrame macro="">
      <xdr:nvGraphicFramePr>
        <xdr:cNvPr id="3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9</xdr:row>
      <xdr:rowOff>0</xdr:rowOff>
    </xdr:from>
    <xdr:to>
      <xdr:col>15</xdr:col>
      <xdr:colOff>614363</xdr:colOff>
      <xdr:row>19</xdr:row>
      <xdr:rowOff>176213</xdr:rowOff>
    </xdr:to>
    <xdr:graphicFrame macro="">
      <xdr:nvGraphicFramePr>
        <xdr:cNvPr id="4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27</xdr:row>
      <xdr:rowOff>0</xdr:rowOff>
    </xdr:from>
    <xdr:to>
      <xdr:col>7</xdr:col>
      <xdr:colOff>614363</xdr:colOff>
      <xdr:row>37</xdr:row>
      <xdr:rowOff>176213</xdr:rowOff>
    </xdr:to>
    <xdr:graphicFrame macro="">
      <xdr:nvGraphicFramePr>
        <xdr:cNvPr id="4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27</xdr:row>
      <xdr:rowOff>0</xdr:rowOff>
    </xdr:from>
    <xdr:to>
      <xdr:col>15</xdr:col>
      <xdr:colOff>614363</xdr:colOff>
      <xdr:row>37</xdr:row>
      <xdr:rowOff>176213</xdr:rowOff>
    </xdr:to>
    <xdr:graphicFrame macro="">
      <xdr:nvGraphicFramePr>
        <xdr:cNvPr id="4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44</xdr:row>
      <xdr:rowOff>0</xdr:rowOff>
    </xdr:from>
    <xdr:to>
      <xdr:col>7</xdr:col>
      <xdr:colOff>614363</xdr:colOff>
      <xdr:row>54</xdr:row>
      <xdr:rowOff>176213</xdr:rowOff>
    </xdr:to>
    <xdr:graphicFrame macro="">
      <xdr:nvGraphicFramePr>
        <xdr:cNvPr id="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44</xdr:row>
      <xdr:rowOff>0</xdr:rowOff>
    </xdr:from>
    <xdr:to>
      <xdr:col>15</xdr:col>
      <xdr:colOff>614363</xdr:colOff>
      <xdr:row>54</xdr:row>
      <xdr:rowOff>176213</xdr:rowOff>
    </xdr:to>
    <xdr:graphicFrame macro="">
      <xdr:nvGraphicFramePr>
        <xdr:cNvPr id="4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62</xdr:row>
      <xdr:rowOff>0</xdr:rowOff>
    </xdr:from>
    <xdr:to>
      <xdr:col>7</xdr:col>
      <xdr:colOff>614363</xdr:colOff>
      <xdr:row>72</xdr:row>
      <xdr:rowOff>176213</xdr:rowOff>
    </xdr:to>
    <xdr:graphicFrame macro="">
      <xdr:nvGraphicFramePr>
        <xdr:cNvPr id="4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62</xdr:row>
      <xdr:rowOff>0</xdr:rowOff>
    </xdr:from>
    <xdr:to>
      <xdr:col>15</xdr:col>
      <xdr:colOff>614363</xdr:colOff>
      <xdr:row>72</xdr:row>
      <xdr:rowOff>176213</xdr:rowOff>
    </xdr:to>
    <xdr:graphicFrame macro="">
      <xdr:nvGraphicFramePr>
        <xdr:cNvPr id="5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79</xdr:row>
      <xdr:rowOff>0</xdr:rowOff>
    </xdr:from>
    <xdr:to>
      <xdr:col>7</xdr:col>
      <xdr:colOff>614363</xdr:colOff>
      <xdr:row>89</xdr:row>
      <xdr:rowOff>176213</xdr:rowOff>
    </xdr:to>
    <xdr:graphicFrame macro="">
      <xdr:nvGraphicFramePr>
        <xdr:cNvPr id="2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9</xdr:col>
      <xdr:colOff>0</xdr:colOff>
      <xdr:row>79</xdr:row>
      <xdr:rowOff>0</xdr:rowOff>
    </xdr:from>
    <xdr:to>
      <xdr:col>15</xdr:col>
      <xdr:colOff>614363</xdr:colOff>
      <xdr:row>89</xdr:row>
      <xdr:rowOff>176213</xdr:rowOff>
    </xdr:to>
    <xdr:graphicFrame macro="">
      <xdr:nvGraphicFramePr>
        <xdr:cNvPr id="2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97</xdr:row>
      <xdr:rowOff>0</xdr:rowOff>
    </xdr:from>
    <xdr:to>
      <xdr:col>7</xdr:col>
      <xdr:colOff>614363</xdr:colOff>
      <xdr:row>107</xdr:row>
      <xdr:rowOff>176213</xdr:rowOff>
    </xdr:to>
    <xdr:graphicFrame macro="">
      <xdr:nvGraphicFramePr>
        <xdr:cNvPr id="2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97</xdr:row>
      <xdr:rowOff>0</xdr:rowOff>
    </xdr:from>
    <xdr:to>
      <xdr:col>15</xdr:col>
      <xdr:colOff>614363</xdr:colOff>
      <xdr:row>107</xdr:row>
      <xdr:rowOff>176213</xdr:rowOff>
    </xdr:to>
    <xdr:graphicFrame macro="">
      <xdr:nvGraphicFramePr>
        <xdr:cNvPr id="2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114</xdr:row>
      <xdr:rowOff>0</xdr:rowOff>
    </xdr:from>
    <xdr:to>
      <xdr:col>7</xdr:col>
      <xdr:colOff>614363</xdr:colOff>
      <xdr:row>124</xdr:row>
      <xdr:rowOff>176213</xdr:rowOff>
    </xdr:to>
    <xdr:graphicFrame macro="">
      <xdr:nvGraphicFramePr>
        <xdr:cNvPr id="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114</xdr:row>
      <xdr:rowOff>0</xdr:rowOff>
    </xdr:from>
    <xdr:to>
      <xdr:col>15</xdr:col>
      <xdr:colOff>614363</xdr:colOff>
      <xdr:row>124</xdr:row>
      <xdr:rowOff>176213</xdr:rowOff>
    </xdr:to>
    <xdr:graphicFrame macro="">
      <xdr:nvGraphicFramePr>
        <xdr:cNvPr id="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132</xdr:row>
      <xdr:rowOff>0</xdr:rowOff>
    </xdr:from>
    <xdr:to>
      <xdr:col>7</xdr:col>
      <xdr:colOff>614363</xdr:colOff>
      <xdr:row>142</xdr:row>
      <xdr:rowOff>176213</xdr:rowOff>
    </xdr:to>
    <xdr:graphicFrame macro="">
      <xdr:nvGraphicFramePr>
        <xdr:cNvPr id="3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0</xdr:colOff>
      <xdr:row>132</xdr:row>
      <xdr:rowOff>0</xdr:rowOff>
    </xdr:from>
    <xdr:to>
      <xdr:col>15</xdr:col>
      <xdr:colOff>614363</xdr:colOff>
      <xdr:row>142</xdr:row>
      <xdr:rowOff>176213</xdr:rowOff>
    </xdr:to>
    <xdr:graphicFrame macro="">
      <xdr:nvGraphicFramePr>
        <xdr:cNvPr id="3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pp\Downloads\TEMPLATE%20PELAPORAN%201%20Bahasa%20IBAN-%20real%20template-%20WITHOUT%20KESELURUHAN-%20DRA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ATA MAKLUMAT MURID"/>
      <sheetName val="BORANG DATA TRANSIT M&amp;T"/>
      <sheetName val="BORANG DATA TRANSIT MEMBACA"/>
      <sheetName val="BORANG DATA TRANSIT MENULIS"/>
      <sheetName val="LAPORAN ADAB MURID"/>
      <sheetName val="LAPORAN PENCAPAIAN MURID"/>
      <sheetName val="PERNYATAAN PRESTASI"/>
      <sheetName val="DATA TAHAP PENGUASAAN"/>
    </sheetNames>
    <sheetDataSet>
      <sheetData sheetId="0"/>
      <sheetData sheetId="1">
        <row r="20">
          <cell r="BZ20">
            <v>6</v>
          </cell>
        </row>
      </sheetData>
      <sheetData sheetId="2">
        <row r="19">
          <cell r="AZ19">
            <v>3</v>
          </cell>
        </row>
      </sheetData>
      <sheetData sheetId="3">
        <row r="20">
          <cell r="CB20">
            <v>3</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48"/>
  <sheetViews>
    <sheetView showGridLines="0" showRowColHeaders="0" topLeftCell="A4" workbookViewId="0">
      <selection activeCell="O17" sqref="O17"/>
    </sheetView>
  </sheetViews>
  <sheetFormatPr defaultColWidth="0" defaultRowHeight="15" zeroHeight="1"/>
  <cols>
    <col min="1" max="16" width="9.140625" customWidth="1"/>
    <col min="17" max="16384" width="9.140625" hidden="1"/>
  </cols>
  <sheetData>
    <row r="1" spans="2:15"/>
    <row r="2" spans="2:15"/>
    <row r="3" spans="2:15" ht="23.25">
      <c r="B3" s="114" t="s">
        <v>275</v>
      </c>
    </row>
    <row r="4" spans="2:15" ht="18.75" customHeight="1">
      <c r="B4" s="127" t="s">
        <v>280</v>
      </c>
      <c r="C4" s="127"/>
      <c r="D4" s="127"/>
      <c r="E4" s="127"/>
      <c r="F4" s="127"/>
      <c r="G4" s="127"/>
      <c r="H4" s="127"/>
      <c r="I4" s="127"/>
      <c r="J4" s="127"/>
      <c r="K4" s="127"/>
      <c r="L4" s="127"/>
      <c r="M4" s="127"/>
      <c r="N4" s="127"/>
      <c r="O4" s="127"/>
    </row>
    <row r="5" spans="2:15">
      <c r="B5" s="127"/>
      <c r="C5" s="127"/>
      <c r="D5" s="127"/>
      <c r="E5" s="127"/>
      <c r="F5" s="127"/>
      <c r="G5" s="127"/>
      <c r="H5" s="127"/>
      <c r="I5" s="127"/>
      <c r="J5" s="127"/>
      <c r="K5" s="127"/>
      <c r="L5" s="127"/>
      <c r="M5" s="127"/>
      <c r="N5" s="127"/>
      <c r="O5" s="127"/>
    </row>
    <row r="6" spans="2:15"/>
    <row r="7" spans="2:15"/>
    <row r="8" spans="2:15"/>
    <row r="9" spans="2:15"/>
    <row r="10" spans="2:15"/>
    <row r="11" spans="2:15"/>
    <row r="12" spans="2:15"/>
    <row r="13" spans="2:15"/>
    <row r="14" spans="2:15"/>
    <row r="15" spans="2:15"/>
    <row r="16" spans="2:15"/>
    <row r="17"/>
    <row r="18"/>
    <row r="19"/>
    <row r="20"/>
    <row r="21"/>
    <row r="22"/>
    <row r="23"/>
    <row r="24"/>
    <row r="25"/>
    <row r="26"/>
    <row r="27"/>
    <row r="28"/>
    <row r="29"/>
    <row r="30"/>
    <row r="31"/>
    <row r="32"/>
    <row r="33"/>
    <row r="34"/>
    <row r="35"/>
    <row r="36"/>
    <row r="37"/>
    <row r="38"/>
    <row r="39"/>
    <row r="40"/>
    <row r="41"/>
    <row r="42"/>
    <row r="43"/>
    <row r="44"/>
    <row r="45"/>
    <row r="46"/>
    <row r="47"/>
    <row r="48"/>
  </sheetData>
  <mergeCells count="1">
    <mergeCell ref="B4:O5"/>
  </mergeCells>
  <pageMargins left="0.7" right="0.7" top="0.75" bottom="0.75" header="0.3" footer="0.3"/>
  <pageSetup paperSize="9" orientation="portrait" r:id="rId1"/>
  <legacyDrawing r:id="rId2"/>
  <oleObjects>
    <oleObject progId="Acrobat Document" shapeId="6152" r:id="rId3"/>
  </oleObjects>
</worksheet>
</file>

<file path=xl/worksheets/sheet2.xml><?xml version="1.0" encoding="utf-8"?>
<worksheet xmlns="http://schemas.openxmlformats.org/spreadsheetml/2006/main" xmlns:r="http://schemas.openxmlformats.org/officeDocument/2006/relationships">
  <sheetPr>
    <pageSetUpPr fitToPage="1"/>
  </sheetPr>
  <dimension ref="A1:AV70"/>
  <sheetViews>
    <sheetView showGridLines="0" tabSelected="1" topLeftCell="B1" zoomScale="50" zoomScaleNormal="50" zoomScaleSheetLayoutView="80" workbookViewId="0">
      <selection activeCell="Q29" sqref="Q29"/>
    </sheetView>
  </sheetViews>
  <sheetFormatPr defaultColWidth="0" defaultRowHeight="15"/>
  <cols>
    <col min="1" max="1" width="11.7109375" customWidth="1"/>
    <col min="2" max="2" width="43" customWidth="1"/>
    <col min="3" max="3" width="13" style="19" customWidth="1"/>
    <col min="4" max="4" width="30" customWidth="1"/>
    <col min="5" max="5" width="16.85546875" style="9" customWidth="1"/>
    <col min="6" max="7" width="14" customWidth="1"/>
    <col min="8" max="10" width="13.28515625" customWidth="1"/>
    <col min="11" max="17" width="14" customWidth="1"/>
    <col min="18" max="18" width="13.5703125" customWidth="1"/>
    <col min="19" max="19" width="15" customWidth="1"/>
    <col min="20" max="25" width="21.5703125" customWidth="1"/>
    <col min="26" max="31" width="21.5703125" hidden="1" customWidth="1"/>
    <col min="32" max="32" width="10" customWidth="1"/>
    <col min="33" max="34" width="9" hidden="1" customWidth="1"/>
    <col min="35" max="35" width="12.140625" hidden="1" customWidth="1"/>
    <col min="36" max="36" width="18" hidden="1" customWidth="1"/>
    <col min="37" max="37" width="24.140625" hidden="1" customWidth="1"/>
    <col min="38" max="38" width="5.5703125" hidden="1" customWidth="1"/>
    <col min="39" max="41" width="22.140625" hidden="1" customWidth="1"/>
    <col min="42" max="42" width="34.7109375" hidden="1" customWidth="1"/>
    <col min="43" max="43" width="43.7109375" hidden="1" customWidth="1"/>
    <col min="44" max="44" width="8.85546875" hidden="1" customWidth="1"/>
    <col min="45" max="45" width="43.7109375" hidden="1" customWidth="1"/>
    <col min="46" max="64" width="0" hidden="1" customWidth="1"/>
  </cols>
  <sheetData>
    <row r="1" spans="1:48" ht="31.5" customHeight="1">
      <c r="A1" s="1"/>
      <c r="B1" s="62"/>
      <c r="C1" s="120" t="s">
        <v>0</v>
      </c>
      <c r="D1" s="128" t="s">
        <v>282</v>
      </c>
      <c r="E1" s="128"/>
      <c r="F1" s="62"/>
      <c r="G1" s="62"/>
      <c r="H1" s="62"/>
      <c r="I1" s="62"/>
      <c r="J1" s="62"/>
      <c r="K1" s="62"/>
      <c r="L1" s="62"/>
      <c r="M1" s="62"/>
      <c r="N1" s="62"/>
      <c r="O1" s="62"/>
      <c r="P1" s="62"/>
      <c r="Q1" s="62"/>
      <c r="R1" s="62"/>
      <c r="S1" s="62"/>
      <c r="T1" s="62"/>
      <c r="U1" s="62"/>
      <c r="V1" s="62"/>
      <c r="W1" s="62"/>
      <c r="X1" s="62"/>
      <c r="Y1" s="62"/>
      <c r="Z1" s="62"/>
      <c r="AA1" s="62"/>
      <c r="AB1" s="62"/>
      <c r="AC1" s="62"/>
      <c r="AD1" s="62"/>
      <c r="AE1" s="62"/>
      <c r="AI1" s="11" t="s">
        <v>1</v>
      </c>
      <c r="AJ1" s="14" t="s">
        <v>89</v>
      </c>
      <c r="AK1" s="16" t="s">
        <v>30</v>
      </c>
      <c r="AL1" s="17" t="e">
        <f>MATCH(D8,AJ1:AJ4,0)</f>
        <v>#N/A</v>
      </c>
      <c r="AN1" s="16"/>
      <c r="AO1" s="16"/>
      <c r="AP1" s="29" t="s">
        <v>85</v>
      </c>
      <c r="AQ1" s="30" t="s">
        <v>87</v>
      </c>
      <c r="AR1" s="30" t="s">
        <v>86</v>
      </c>
      <c r="AS1" s="31"/>
    </row>
    <row r="2" spans="1:48" ht="15.75">
      <c r="A2" s="2"/>
      <c r="B2" s="62"/>
      <c r="C2" s="3" t="s">
        <v>2</v>
      </c>
      <c r="D2" s="128" t="s">
        <v>283</v>
      </c>
      <c r="E2" s="128"/>
      <c r="F2" s="62"/>
      <c r="G2" s="62"/>
      <c r="H2" s="62"/>
      <c r="I2" s="62"/>
      <c r="J2" s="62"/>
      <c r="K2" s="62"/>
      <c r="L2" s="62"/>
      <c r="M2" s="62"/>
      <c r="N2" s="62"/>
      <c r="O2" s="62"/>
      <c r="P2" s="62"/>
      <c r="Q2" s="62"/>
      <c r="R2" s="62"/>
      <c r="S2" s="62"/>
      <c r="T2" s="62"/>
      <c r="U2" s="62"/>
      <c r="V2" s="62"/>
      <c r="W2" s="62"/>
      <c r="X2" s="62"/>
      <c r="Y2" s="62"/>
      <c r="Z2" s="62"/>
      <c r="AA2" s="62"/>
      <c r="AB2" s="62"/>
      <c r="AC2" s="62"/>
      <c r="AD2" s="62"/>
      <c r="AE2" s="62"/>
      <c r="AI2" s="11" t="s">
        <v>3</v>
      </c>
      <c r="AJ2" t="s">
        <v>90</v>
      </c>
      <c r="AK2" s="37" t="s">
        <v>27</v>
      </c>
      <c r="AP2" s="18" t="s">
        <v>88</v>
      </c>
      <c r="AQ2" s="11" t="s">
        <v>62</v>
      </c>
      <c r="AR2" s="11">
        <v>1</v>
      </c>
      <c r="AS2" s="18" t="str">
        <f>'5. PERNYATAAN TAHAP PENGUASAAN'!M3</f>
        <v>BAHASA MELAYU</v>
      </c>
    </row>
    <row r="3" spans="1:48" ht="15.75">
      <c r="A3" s="2"/>
      <c r="B3" s="62"/>
      <c r="C3" s="3" t="s">
        <v>4</v>
      </c>
      <c r="D3" s="128" t="s">
        <v>284</v>
      </c>
      <c r="E3" s="128"/>
      <c r="F3" s="62"/>
      <c r="G3" s="62"/>
      <c r="H3" s="62"/>
      <c r="I3" s="62"/>
      <c r="J3" s="62"/>
      <c r="K3" s="62"/>
      <c r="L3" s="62"/>
      <c r="M3" s="62"/>
      <c r="N3" s="62"/>
      <c r="O3" s="62"/>
      <c r="P3" s="62"/>
      <c r="Q3" s="62"/>
      <c r="R3" s="62"/>
      <c r="S3" s="62"/>
      <c r="T3" s="62"/>
      <c r="U3" s="62"/>
      <c r="V3" s="62"/>
      <c r="W3" s="62"/>
      <c r="X3" s="62"/>
      <c r="Y3" s="62"/>
      <c r="Z3" s="62"/>
      <c r="AA3" s="62"/>
      <c r="AB3" s="62"/>
      <c r="AC3" s="62"/>
      <c r="AD3" s="62"/>
      <c r="AE3" s="62"/>
      <c r="AI3" s="11" t="s">
        <v>76</v>
      </c>
      <c r="AJ3" t="s">
        <v>87</v>
      </c>
      <c r="AK3" s="37" t="s">
        <v>91</v>
      </c>
      <c r="AP3" s="18" t="s">
        <v>19</v>
      </c>
      <c r="AQ3" s="11" t="s">
        <v>63</v>
      </c>
      <c r="AR3" s="11">
        <v>2</v>
      </c>
      <c r="AS3" s="18" t="str">
        <f>'5. PERNYATAAN TAHAP PENGUASAAN'!M4</f>
        <v>BAHASA INGGERIS</v>
      </c>
    </row>
    <row r="4" spans="1:48" ht="15.75">
      <c r="A4" s="2"/>
      <c r="B4" s="62"/>
      <c r="C4" s="3" t="s">
        <v>75</v>
      </c>
      <c r="D4" s="128" t="s">
        <v>83</v>
      </c>
      <c r="E4" s="128"/>
      <c r="F4" s="62"/>
      <c r="G4" s="62"/>
      <c r="H4" s="62"/>
      <c r="I4" s="62"/>
      <c r="J4" s="62"/>
      <c r="K4" s="62"/>
      <c r="L4" s="62"/>
      <c r="M4" s="62"/>
      <c r="N4" s="62"/>
      <c r="O4" s="62"/>
      <c r="P4" s="62"/>
      <c r="Q4" s="62"/>
      <c r="R4" s="62"/>
      <c r="S4" s="62"/>
      <c r="T4" s="62"/>
      <c r="U4" s="62"/>
      <c r="V4" s="62"/>
      <c r="W4" s="62"/>
      <c r="X4" s="62"/>
      <c r="Y4" s="62"/>
      <c r="Z4" s="62"/>
      <c r="AA4" s="62"/>
      <c r="AB4" s="62"/>
      <c r="AC4" s="62"/>
      <c r="AD4" s="62"/>
      <c r="AE4" s="62"/>
      <c r="AI4" s="11" t="s">
        <v>77</v>
      </c>
      <c r="AJ4" t="s">
        <v>86</v>
      </c>
      <c r="AK4" s="37" t="s">
        <v>28</v>
      </c>
      <c r="AP4" s="18" t="s">
        <v>96</v>
      </c>
      <c r="AQ4" s="11" t="s">
        <v>64</v>
      </c>
      <c r="AR4" s="11">
        <v>3</v>
      </c>
      <c r="AS4" s="18" t="str">
        <f>'5. PERNYATAAN TAHAP PENGUASAAN'!M5</f>
        <v>BAHASA MELAYU (SJK)</v>
      </c>
    </row>
    <row r="5" spans="1:48" ht="15.75">
      <c r="A5" s="2"/>
      <c r="B5" s="62"/>
      <c r="C5" s="3"/>
      <c r="D5" s="116"/>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I5" s="11" t="s">
        <v>78</v>
      </c>
      <c r="AK5" s="37" t="s">
        <v>29</v>
      </c>
      <c r="AP5" s="18" t="s">
        <v>97</v>
      </c>
      <c r="AQ5" s="11" t="s">
        <v>65</v>
      </c>
      <c r="AR5" s="11">
        <v>4</v>
      </c>
      <c r="AS5" s="18" t="str">
        <f>'5. PERNYATAAN TAHAP PENGUASAAN'!M6</f>
        <v>BAHASA INGGERIS (SJK)</v>
      </c>
    </row>
    <row r="6" spans="1:48" ht="21" customHeight="1">
      <c r="A6" s="2"/>
      <c r="B6" s="62"/>
      <c r="C6" s="3" t="s">
        <v>271</v>
      </c>
      <c r="D6" s="128" t="s">
        <v>281</v>
      </c>
      <c r="E6" s="128"/>
      <c r="F6" s="62"/>
      <c r="G6" s="3" t="s">
        <v>277</v>
      </c>
      <c r="H6" s="128" t="s">
        <v>286</v>
      </c>
      <c r="I6" s="128"/>
      <c r="J6" s="62"/>
      <c r="K6" s="62"/>
      <c r="L6" s="62"/>
      <c r="M6" s="62"/>
      <c r="N6" s="62"/>
      <c r="O6" s="62"/>
      <c r="P6" s="62"/>
      <c r="Q6" s="62"/>
      <c r="R6" s="62"/>
      <c r="S6" s="62"/>
      <c r="T6" s="62"/>
      <c r="U6" s="62"/>
      <c r="V6" s="62"/>
      <c r="W6" s="62"/>
      <c r="X6" s="62"/>
      <c r="Y6" s="62"/>
      <c r="Z6" s="62"/>
      <c r="AA6" s="62"/>
      <c r="AB6" s="62"/>
      <c r="AC6" s="62"/>
      <c r="AD6" s="62"/>
      <c r="AE6" s="62"/>
      <c r="AI6" s="11" t="s">
        <v>5</v>
      </c>
      <c r="AJ6" s="14" t="s">
        <v>272</v>
      </c>
      <c r="AK6" s="37" t="s">
        <v>22</v>
      </c>
      <c r="AP6" s="18" t="s">
        <v>95</v>
      </c>
      <c r="AQ6" s="11" t="s">
        <v>37</v>
      </c>
      <c r="AR6" s="11">
        <v>5</v>
      </c>
      <c r="AS6" s="18" t="str">
        <f>'5. PERNYATAAN TAHAP PENGUASAAN'!M7</f>
        <v>BAHASA CINA (SK)</v>
      </c>
    </row>
    <row r="7" spans="1:48" ht="21" customHeight="1">
      <c r="A7" s="2"/>
      <c r="B7" s="62"/>
      <c r="C7" s="3" t="s">
        <v>6</v>
      </c>
      <c r="D7" s="128" t="s">
        <v>285</v>
      </c>
      <c r="E7" s="128"/>
      <c r="F7" s="62"/>
      <c r="G7" s="62"/>
      <c r="H7" s="62"/>
      <c r="I7" s="62"/>
      <c r="J7" s="62"/>
      <c r="K7" s="62"/>
      <c r="L7" s="62"/>
      <c r="M7" s="62"/>
      <c r="N7" s="62"/>
      <c r="O7" s="62"/>
      <c r="P7" s="62"/>
      <c r="Q7" s="62"/>
      <c r="R7" s="62"/>
      <c r="S7" s="62"/>
      <c r="T7" s="62"/>
      <c r="U7" s="62"/>
      <c r="V7" s="62"/>
      <c r="W7" s="62"/>
      <c r="X7" s="62"/>
      <c r="Y7" s="62"/>
      <c r="Z7" s="62"/>
      <c r="AA7" s="62"/>
      <c r="AB7" s="62"/>
      <c r="AC7" s="62"/>
      <c r="AD7" s="62"/>
      <c r="AE7" s="62"/>
      <c r="AI7" s="11" t="s">
        <v>79</v>
      </c>
      <c r="AJ7" t="s">
        <v>273</v>
      </c>
      <c r="AK7" s="37" t="s">
        <v>23</v>
      </c>
      <c r="AP7" s="18" t="s">
        <v>60</v>
      </c>
      <c r="AQ7" s="11" t="s">
        <v>38</v>
      </c>
      <c r="AR7" s="11">
        <v>6</v>
      </c>
      <c r="AS7" s="18" t="str">
        <f>'5. PERNYATAAN TAHAP PENGUASAAN'!M8</f>
        <v>BAHASA CINA</v>
      </c>
    </row>
    <row r="8" spans="1:48" ht="21.75" customHeight="1">
      <c r="A8" s="2"/>
      <c r="B8" s="3"/>
      <c r="C8" s="107"/>
      <c r="D8" s="3"/>
      <c r="E8" s="63"/>
      <c r="F8" s="62"/>
      <c r="G8" s="62"/>
      <c r="H8" s="62"/>
      <c r="I8" s="62"/>
      <c r="J8" s="62"/>
      <c r="K8" s="62"/>
      <c r="L8" s="62"/>
      <c r="M8" s="62"/>
      <c r="N8" s="62"/>
      <c r="O8" s="62"/>
      <c r="P8" s="62"/>
      <c r="Q8" s="62"/>
      <c r="R8" s="62"/>
      <c r="S8" s="62"/>
      <c r="T8" s="62"/>
      <c r="U8" s="62"/>
      <c r="V8" s="62"/>
      <c r="W8" s="62"/>
      <c r="X8" s="62"/>
      <c r="Y8" s="62"/>
      <c r="Z8" s="62"/>
      <c r="AA8" s="62"/>
      <c r="AB8" s="62"/>
      <c r="AC8" s="62"/>
      <c r="AD8" s="62"/>
      <c r="AE8" s="62"/>
      <c r="AI8" s="11" t="s">
        <v>80</v>
      </c>
      <c r="AJ8" t="s">
        <v>274</v>
      </c>
      <c r="AK8" s="37" t="s">
        <v>95</v>
      </c>
      <c r="AP8" s="18" t="s">
        <v>74</v>
      </c>
      <c r="AQ8" s="11" t="s">
        <v>39</v>
      </c>
      <c r="AR8" s="11">
        <v>7</v>
      </c>
      <c r="AS8" s="18" t="str">
        <f>'5. PERNYATAAN TAHAP PENGUASAAN'!M9</f>
        <v>BAHASA TAMIL (SK)</v>
      </c>
      <c r="AV8" s="11"/>
    </row>
    <row r="9" spans="1:48" ht="18.75">
      <c r="A9" s="129" t="s">
        <v>7</v>
      </c>
      <c r="B9" s="129" t="s">
        <v>8</v>
      </c>
      <c r="C9" s="131" t="s">
        <v>159</v>
      </c>
      <c r="D9" s="131" t="s">
        <v>9</v>
      </c>
      <c r="E9" s="129" t="s">
        <v>10</v>
      </c>
      <c r="F9" s="111" t="s">
        <v>16</v>
      </c>
      <c r="G9" s="112"/>
      <c r="H9" s="112"/>
      <c r="I9" s="112"/>
      <c r="J9" s="112"/>
      <c r="K9" s="112"/>
      <c r="L9" s="112"/>
      <c r="M9" s="112"/>
      <c r="N9" s="112"/>
      <c r="O9" s="112"/>
      <c r="P9" s="112"/>
      <c r="Q9" s="112"/>
      <c r="R9" s="112"/>
      <c r="S9" s="112"/>
      <c r="T9" s="112"/>
      <c r="U9" s="112"/>
      <c r="V9" s="112"/>
      <c r="W9" s="112"/>
      <c r="X9" s="112"/>
      <c r="Y9" s="113"/>
      <c r="Z9" s="23"/>
      <c r="AA9" s="23"/>
      <c r="AB9" s="23"/>
      <c r="AC9" s="23"/>
      <c r="AD9" s="23"/>
      <c r="AE9" s="24"/>
      <c r="AF9" s="18"/>
      <c r="AI9" t="s">
        <v>81</v>
      </c>
      <c r="AK9" s="37" t="s">
        <v>74</v>
      </c>
      <c r="AP9" s="18" t="s">
        <v>61</v>
      </c>
      <c r="AQ9" s="11" t="s">
        <v>67</v>
      </c>
      <c r="AR9" s="11">
        <v>8</v>
      </c>
      <c r="AS9" s="18" t="str">
        <f>'5. PERNYATAAN TAHAP PENGUASAAN'!M10</f>
        <v>BAHASA TAMIL</v>
      </c>
      <c r="AT9" s="18"/>
      <c r="AV9" s="11"/>
    </row>
    <row r="10" spans="1:48" ht="47.25">
      <c r="A10" s="130"/>
      <c r="B10" s="130"/>
      <c r="C10" s="132"/>
      <c r="D10" s="132"/>
      <c r="E10" s="130"/>
      <c r="F10" s="46" t="s">
        <v>88</v>
      </c>
      <c r="G10" s="46" t="s">
        <v>19</v>
      </c>
      <c r="H10" s="46" t="s">
        <v>21</v>
      </c>
      <c r="I10" s="46" t="s">
        <v>20</v>
      </c>
      <c r="J10" s="46" t="s">
        <v>33</v>
      </c>
      <c r="K10" s="46" t="s">
        <v>32</v>
      </c>
      <c r="L10" s="46" t="s">
        <v>31</v>
      </c>
      <c r="M10" s="46" t="s">
        <v>26</v>
      </c>
      <c r="N10" s="46" t="s">
        <v>25</v>
      </c>
      <c r="O10" s="46" t="s">
        <v>24</v>
      </c>
      <c r="P10" s="46" t="s">
        <v>98</v>
      </c>
      <c r="Q10" s="44" t="s">
        <v>27</v>
      </c>
      <c r="R10" s="44" t="s">
        <v>22</v>
      </c>
      <c r="S10" s="44"/>
      <c r="T10" s="44"/>
      <c r="U10" s="44"/>
      <c r="V10" s="12"/>
      <c r="W10" s="12"/>
      <c r="X10" s="12"/>
      <c r="Y10" s="12"/>
      <c r="Z10" s="49"/>
      <c r="AA10" s="12"/>
      <c r="AB10" s="12"/>
      <c r="AC10" s="12"/>
      <c r="AD10" s="12"/>
      <c r="AE10" s="12"/>
      <c r="AI10" t="s">
        <v>82</v>
      </c>
      <c r="AK10" s="37"/>
      <c r="AP10" s="18" t="s">
        <v>91</v>
      </c>
      <c r="AQ10" s="11" t="s">
        <v>68</v>
      </c>
      <c r="AR10" s="11">
        <v>9</v>
      </c>
      <c r="AS10" s="18" t="str">
        <f>'5. PERNYATAAN TAHAP PENGUASAAN'!M11</f>
        <v>BAHASA KADAZANDUSUN</v>
      </c>
      <c r="AV10" s="11"/>
    </row>
    <row r="11" spans="1:48" ht="22.5" customHeight="1">
      <c r="A11" s="4">
        <v>1</v>
      </c>
      <c r="B11" s="121" t="s">
        <v>287</v>
      </c>
      <c r="C11" s="4"/>
      <c r="D11" s="122" t="s">
        <v>307</v>
      </c>
      <c r="E11" s="124" t="s">
        <v>327</v>
      </c>
      <c r="F11" s="126">
        <v>6</v>
      </c>
      <c r="G11" s="43">
        <v>6</v>
      </c>
      <c r="H11" s="43">
        <v>5</v>
      </c>
      <c r="I11" s="43"/>
      <c r="J11" s="43"/>
      <c r="K11" s="125">
        <v>6</v>
      </c>
      <c r="L11" s="43">
        <v>4</v>
      </c>
      <c r="M11" s="43">
        <v>4</v>
      </c>
      <c r="N11" s="43"/>
      <c r="O11" s="43">
        <v>5</v>
      </c>
      <c r="P11" s="43">
        <v>5</v>
      </c>
      <c r="Q11" s="43">
        <v>5</v>
      </c>
      <c r="R11" s="43">
        <v>6</v>
      </c>
      <c r="S11" s="43"/>
      <c r="T11" s="43"/>
      <c r="U11" s="43"/>
      <c r="V11" s="15"/>
      <c r="W11" s="15"/>
      <c r="X11" s="15"/>
      <c r="Y11" s="15"/>
      <c r="Z11" s="50"/>
      <c r="AA11" s="15"/>
      <c r="AB11" s="15"/>
      <c r="AC11" s="15"/>
      <c r="AD11" s="15"/>
      <c r="AE11" s="15"/>
      <c r="AI11" t="s">
        <v>11</v>
      </c>
      <c r="AK11" s="37"/>
      <c r="AP11" s="18" t="s">
        <v>28</v>
      </c>
      <c r="AQ11" s="11" t="s">
        <v>66</v>
      </c>
      <c r="AR11" s="11">
        <v>10</v>
      </c>
      <c r="AS11" s="18" t="str">
        <f>'5. PERNYATAAN TAHAP PENGUASAAN'!M12</f>
        <v>BAHASA IBAN</v>
      </c>
      <c r="AV11" s="11"/>
    </row>
    <row r="12" spans="1:48" ht="22.5" customHeight="1">
      <c r="A12" s="4">
        <v>2</v>
      </c>
      <c r="B12" s="121" t="s">
        <v>288</v>
      </c>
      <c r="C12" s="4"/>
      <c r="D12" s="123" t="s">
        <v>308</v>
      </c>
      <c r="E12" s="124" t="s">
        <v>327</v>
      </c>
      <c r="F12" s="126">
        <v>5</v>
      </c>
      <c r="G12" s="43">
        <v>5</v>
      </c>
      <c r="H12" s="43">
        <v>5</v>
      </c>
      <c r="I12" s="43"/>
      <c r="J12" s="43"/>
      <c r="K12" s="125">
        <v>6</v>
      </c>
      <c r="L12" s="43">
        <v>4</v>
      </c>
      <c r="M12" s="43">
        <v>4</v>
      </c>
      <c r="N12" s="43"/>
      <c r="O12" s="43">
        <v>5</v>
      </c>
      <c r="P12" s="43">
        <v>5</v>
      </c>
      <c r="Q12" s="43">
        <v>5</v>
      </c>
      <c r="R12" s="43">
        <v>6</v>
      </c>
      <c r="S12" s="43"/>
      <c r="T12" s="43"/>
      <c r="U12" s="43"/>
      <c r="V12" s="15"/>
      <c r="W12" s="15"/>
      <c r="X12" s="15"/>
      <c r="Y12" s="15"/>
      <c r="Z12" s="50"/>
      <c r="AA12" s="15"/>
      <c r="AB12" s="15"/>
      <c r="AC12" s="15"/>
      <c r="AD12" s="15"/>
      <c r="AE12" s="15"/>
      <c r="AI12" t="s">
        <v>83</v>
      </c>
      <c r="AK12" s="37"/>
      <c r="AP12" s="18" t="s">
        <v>29</v>
      </c>
      <c r="AQ12" s="11" t="s">
        <v>69</v>
      </c>
      <c r="AR12" s="11">
        <v>11</v>
      </c>
      <c r="AS12" s="18" t="str">
        <f>'5. PERNYATAAN TAHAP PENGUASAAN'!M13</f>
        <v>BAHASA SEMAI</v>
      </c>
    </row>
    <row r="13" spans="1:48" ht="22.5" customHeight="1">
      <c r="A13" s="4">
        <v>3</v>
      </c>
      <c r="B13" s="121" t="s">
        <v>289</v>
      </c>
      <c r="C13" s="4"/>
      <c r="D13" s="123" t="s">
        <v>309</v>
      </c>
      <c r="E13" s="124" t="s">
        <v>327</v>
      </c>
      <c r="F13" s="126">
        <v>2</v>
      </c>
      <c r="G13" s="43">
        <v>3</v>
      </c>
      <c r="H13" s="43">
        <v>3</v>
      </c>
      <c r="I13" s="43"/>
      <c r="J13" s="43"/>
      <c r="K13" s="125">
        <v>4</v>
      </c>
      <c r="L13" s="43">
        <v>3</v>
      </c>
      <c r="M13" s="43">
        <v>3</v>
      </c>
      <c r="N13" s="43"/>
      <c r="O13" s="43">
        <v>3</v>
      </c>
      <c r="P13" s="43">
        <v>3</v>
      </c>
      <c r="Q13" s="43"/>
      <c r="R13" s="43"/>
      <c r="S13" s="43"/>
      <c r="T13" s="43"/>
      <c r="U13" s="43"/>
      <c r="V13" s="15"/>
      <c r="W13" s="15"/>
      <c r="X13" s="15"/>
      <c r="Y13" s="15"/>
      <c r="Z13" s="50"/>
      <c r="AA13" s="15"/>
      <c r="AB13" s="15"/>
      <c r="AC13" s="15"/>
      <c r="AD13" s="15"/>
      <c r="AE13" s="15"/>
      <c r="AI13" t="s">
        <v>12</v>
      </c>
      <c r="AK13" s="37"/>
      <c r="AP13" s="18" t="s">
        <v>27</v>
      </c>
      <c r="AQ13" s="11" t="s">
        <v>40</v>
      </c>
      <c r="AR13" s="11">
        <v>12</v>
      </c>
      <c r="AS13" s="18" t="str">
        <f>'5. PERNYATAAN TAHAP PENGUASAAN'!M14</f>
        <v>BAHASA ARAB</v>
      </c>
    </row>
    <row r="14" spans="1:48" ht="22.5" customHeight="1">
      <c r="A14" s="4">
        <v>4</v>
      </c>
      <c r="B14" s="121" t="s">
        <v>290</v>
      </c>
      <c r="C14" s="4"/>
      <c r="D14" s="123" t="s">
        <v>310</v>
      </c>
      <c r="E14" s="124" t="s">
        <v>327</v>
      </c>
      <c r="F14" s="126">
        <v>3</v>
      </c>
      <c r="G14" s="43">
        <v>4</v>
      </c>
      <c r="H14" s="43">
        <v>4</v>
      </c>
      <c r="I14" s="43"/>
      <c r="J14" s="43"/>
      <c r="K14" s="125">
        <v>5</v>
      </c>
      <c r="L14" s="43">
        <v>4</v>
      </c>
      <c r="M14" s="43">
        <v>4</v>
      </c>
      <c r="N14" s="43"/>
      <c r="O14" s="43">
        <v>4</v>
      </c>
      <c r="P14" s="43">
        <v>3</v>
      </c>
      <c r="Q14" s="43">
        <v>4</v>
      </c>
      <c r="R14" s="43">
        <v>4</v>
      </c>
      <c r="S14" s="43"/>
      <c r="T14" s="43"/>
      <c r="U14" s="43"/>
      <c r="V14" s="15"/>
      <c r="W14" s="15"/>
      <c r="X14" s="15"/>
      <c r="Y14" s="15"/>
      <c r="Z14" s="50"/>
      <c r="AA14" s="15"/>
      <c r="AB14" s="15"/>
      <c r="AC14" s="15"/>
      <c r="AD14" s="15"/>
      <c r="AE14" s="15"/>
      <c r="AI14" t="s">
        <v>84</v>
      </c>
      <c r="AK14" s="37"/>
      <c r="AP14" s="18" t="s">
        <v>20</v>
      </c>
      <c r="AQ14" s="11" t="s">
        <v>41</v>
      </c>
      <c r="AR14" s="11">
        <v>13</v>
      </c>
      <c r="AS14" s="18" t="str">
        <f>'5. PERNYATAAN TAHAP PENGUASAAN'!M15</f>
        <v>MATEMATIK</v>
      </c>
    </row>
    <row r="15" spans="1:48" ht="22.5" customHeight="1">
      <c r="A15" s="4">
        <v>5</v>
      </c>
      <c r="B15" s="121" t="s">
        <v>291</v>
      </c>
      <c r="C15" s="4"/>
      <c r="D15" s="123" t="s">
        <v>311</v>
      </c>
      <c r="E15" s="124" t="s">
        <v>327</v>
      </c>
      <c r="F15" s="126">
        <v>3</v>
      </c>
      <c r="G15" s="43">
        <v>4</v>
      </c>
      <c r="H15" s="43">
        <v>4</v>
      </c>
      <c r="I15" s="43"/>
      <c r="J15" s="43"/>
      <c r="K15" s="125">
        <v>5</v>
      </c>
      <c r="L15" s="43">
        <v>4</v>
      </c>
      <c r="M15" s="43">
        <v>4</v>
      </c>
      <c r="N15" s="43"/>
      <c r="O15" s="43">
        <v>4</v>
      </c>
      <c r="P15" s="43">
        <v>4</v>
      </c>
      <c r="Q15" s="43">
        <v>4</v>
      </c>
      <c r="R15" s="43">
        <v>5</v>
      </c>
      <c r="S15" s="43"/>
      <c r="T15" s="43"/>
      <c r="U15" s="43"/>
      <c r="V15" s="15"/>
      <c r="W15" s="15"/>
      <c r="X15" s="15"/>
      <c r="Y15" s="15"/>
      <c r="Z15" s="50"/>
      <c r="AA15" s="15"/>
      <c r="AB15" s="15"/>
      <c r="AC15" s="15"/>
      <c r="AD15" s="15"/>
      <c r="AE15" s="15"/>
      <c r="AK15" s="37"/>
      <c r="AP15" s="18" t="s">
        <v>21</v>
      </c>
      <c r="AQ15" s="11" t="s">
        <v>43</v>
      </c>
      <c r="AR15" s="11">
        <v>14</v>
      </c>
      <c r="AS15" s="18" t="str">
        <f>'5. PERNYATAAN TAHAP PENGUASAAN'!M16</f>
        <v>SAINS</v>
      </c>
    </row>
    <row r="16" spans="1:48" ht="22.5" customHeight="1">
      <c r="A16" s="4">
        <v>6</v>
      </c>
      <c r="B16" s="121" t="s">
        <v>292</v>
      </c>
      <c r="C16" s="4"/>
      <c r="D16" s="123" t="s">
        <v>312</v>
      </c>
      <c r="E16" s="124" t="s">
        <v>327</v>
      </c>
      <c r="F16" s="126">
        <v>3</v>
      </c>
      <c r="G16" s="43">
        <v>4</v>
      </c>
      <c r="H16" s="43">
        <v>4</v>
      </c>
      <c r="I16" s="43"/>
      <c r="J16" s="43"/>
      <c r="K16" s="125">
        <v>5</v>
      </c>
      <c r="L16" s="43">
        <v>4</v>
      </c>
      <c r="M16" s="43">
        <v>4</v>
      </c>
      <c r="N16" s="43"/>
      <c r="O16" s="43">
        <v>4</v>
      </c>
      <c r="P16" s="43">
        <v>4</v>
      </c>
      <c r="Q16" s="43">
        <v>4</v>
      </c>
      <c r="R16" s="43">
        <v>5</v>
      </c>
      <c r="S16" s="43"/>
      <c r="T16" s="43"/>
      <c r="U16" s="43"/>
      <c r="V16" s="15"/>
      <c r="W16" s="15"/>
      <c r="X16" s="15"/>
      <c r="Y16" s="15"/>
      <c r="Z16" s="50"/>
      <c r="AA16" s="15"/>
      <c r="AB16" s="15"/>
      <c r="AC16" s="15"/>
      <c r="AD16" s="15"/>
      <c r="AE16" s="15"/>
      <c r="AK16" s="37"/>
      <c r="AP16" s="18" t="s">
        <v>22</v>
      </c>
      <c r="AQ16" s="11" t="s">
        <v>44</v>
      </c>
      <c r="AR16" s="11">
        <v>15</v>
      </c>
      <c r="AS16" s="18" t="str">
        <f>'5. PERNYATAAN TAHAP PENGUASAAN'!M17</f>
        <v>PENDIDIKAN ISLAM</v>
      </c>
    </row>
    <row r="17" spans="1:48" ht="22.5" customHeight="1">
      <c r="A17" s="4">
        <v>7</v>
      </c>
      <c r="B17" s="121" t="s">
        <v>293</v>
      </c>
      <c r="C17" s="4"/>
      <c r="D17" s="123" t="s">
        <v>313</v>
      </c>
      <c r="E17" s="124" t="s">
        <v>327</v>
      </c>
      <c r="F17" s="126">
        <v>6</v>
      </c>
      <c r="G17" s="43">
        <v>5</v>
      </c>
      <c r="H17" s="43">
        <v>5</v>
      </c>
      <c r="I17" s="43"/>
      <c r="J17" s="43"/>
      <c r="K17" s="125">
        <v>6</v>
      </c>
      <c r="L17" s="43">
        <v>4</v>
      </c>
      <c r="M17" s="43">
        <v>4</v>
      </c>
      <c r="N17" s="43"/>
      <c r="O17" s="43">
        <v>5</v>
      </c>
      <c r="P17" s="43">
        <v>5</v>
      </c>
      <c r="Q17" s="43">
        <v>4</v>
      </c>
      <c r="R17" s="43">
        <v>6</v>
      </c>
      <c r="S17" s="43"/>
      <c r="T17" s="43"/>
      <c r="U17" s="43"/>
      <c r="V17" s="15"/>
      <c r="W17" s="15"/>
      <c r="X17" s="15"/>
      <c r="Y17" s="15"/>
      <c r="Z17" s="50"/>
      <c r="AA17" s="15"/>
      <c r="AB17" s="15"/>
      <c r="AC17" s="15"/>
      <c r="AD17" s="15"/>
      <c r="AE17" s="15"/>
      <c r="AK17" s="37"/>
      <c r="AP17" s="18" t="s">
        <v>25</v>
      </c>
      <c r="AQ17" s="11" t="s">
        <v>45</v>
      </c>
      <c r="AR17" s="11">
        <v>16</v>
      </c>
      <c r="AS17" s="18" t="str">
        <f>'5. PERNYATAAN TAHAP PENGUASAAN'!M18</f>
        <v>PENDIDIKAN SENI VISUAL</v>
      </c>
    </row>
    <row r="18" spans="1:48" ht="22.5" customHeight="1">
      <c r="A18" s="4">
        <v>8</v>
      </c>
      <c r="B18" s="121" t="s">
        <v>294</v>
      </c>
      <c r="C18" s="4"/>
      <c r="D18" s="123" t="s">
        <v>314</v>
      </c>
      <c r="E18" s="124" t="s">
        <v>327</v>
      </c>
      <c r="F18" s="126">
        <v>5</v>
      </c>
      <c r="G18" s="43">
        <v>6</v>
      </c>
      <c r="H18" s="43">
        <v>4</v>
      </c>
      <c r="I18" s="43"/>
      <c r="J18" s="43"/>
      <c r="K18" s="125">
        <v>5</v>
      </c>
      <c r="L18" s="43">
        <v>3</v>
      </c>
      <c r="M18" s="43">
        <v>4</v>
      </c>
      <c r="N18" s="43"/>
      <c r="O18" s="43">
        <v>4</v>
      </c>
      <c r="P18" s="43">
        <v>4</v>
      </c>
      <c r="Q18" s="43">
        <v>4</v>
      </c>
      <c r="R18" s="43">
        <v>5</v>
      </c>
      <c r="S18" s="43"/>
      <c r="T18" s="43"/>
      <c r="U18" s="43"/>
      <c r="V18" s="15"/>
      <c r="W18" s="15"/>
      <c r="X18" s="15"/>
      <c r="Y18" s="15"/>
      <c r="Z18" s="50"/>
      <c r="AA18" s="15"/>
      <c r="AB18" s="15"/>
      <c r="AC18" s="15"/>
      <c r="AD18" s="15"/>
      <c r="AE18" s="15"/>
      <c r="AK18" s="37"/>
      <c r="AP18" s="18" t="s">
        <v>26</v>
      </c>
      <c r="AQ18" s="11" t="s">
        <v>46</v>
      </c>
      <c r="AR18" s="11">
        <v>17</v>
      </c>
      <c r="AS18" s="18" t="str">
        <f>'5. PERNYATAAN TAHAP PENGUASAAN'!M19</f>
        <v>PENDIDIKAN MUZIK</v>
      </c>
    </row>
    <row r="19" spans="1:48" ht="22.5" customHeight="1">
      <c r="A19" s="4">
        <v>9</v>
      </c>
      <c r="B19" s="121" t="s">
        <v>295</v>
      </c>
      <c r="C19" s="4"/>
      <c r="D19" s="123" t="s">
        <v>315</v>
      </c>
      <c r="E19" s="124" t="s">
        <v>327</v>
      </c>
      <c r="F19" s="126">
        <v>6</v>
      </c>
      <c r="G19" s="43">
        <v>6</v>
      </c>
      <c r="H19" s="43">
        <v>5</v>
      </c>
      <c r="I19" s="43"/>
      <c r="J19" s="43"/>
      <c r="K19" s="125">
        <v>6</v>
      </c>
      <c r="L19" s="43">
        <v>5</v>
      </c>
      <c r="M19" s="43">
        <v>5</v>
      </c>
      <c r="N19" s="43"/>
      <c r="O19" s="43">
        <v>5</v>
      </c>
      <c r="P19" s="43">
        <v>5</v>
      </c>
      <c r="Q19" s="43">
        <v>5</v>
      </c>
      <c r="R19" s="43">
        <v>6</v>
      </c>
      <c r="S19" s="43"/>
      <c r="T19" s="43"/>
      <c r="U19" s="43"/>
      <c r="V19" s="15"/>
      <c r="W19" s="15"/>
      <c r="X19" s="15"/>
      <c r="Y19" s="15"/>
      <c r="Z19" s="50"/>
      <c r="AA19" s="15"/>
      <c r="AB19" s="15"/>
      <c r="AC19" s="15"/>
      <c r="AD19" s="15"/>
      <c r="AE19" s="15"/>
      <c r="AK19" s="37"/>
      <c r="AP19" s="18" t="s">
        <v>33</v>
      </c>
      <c r="AQ19" s="11" t="s">
        <v>92</v>
      </c>
      <c r="AR19" s="11">
        <v>18</v>
      </c>
      <c r="AS19" s="18" t="str">
        <f>'5. PERNYATAAN TAHAP PENGUASAAN'!M20</f>
        <v>SEJARAH</v>
      </c>
    </row>
    <row r="20" spans="1:48" ht="22.5" customHeight="1">
      <c r="A20" s="4">
        <v>10</v>
      </c>
      <c r="B20" s="121" t="s">
        <v>296</v>
      </c>
      <c r="C20" s="4"/>
      <c r="D20" s="123" t="s">
        <v>316</v>
      </c>
      <c r="E20" s="124" t="s">
        <v>327</v>
      </c>
      <c r="F20" s="126">
        <v>5</v>
      </c>
      <c r="G20" s="43">
        <v>6</v>
      </c>
      <c r="H20" s="43">
        <v>4</v>
      </c>
      <c r="I20" s="43"/>
      <c r="J20" s="43"/>
      <c r="K20" s="125">
        <v>6</v>
      </c>
      <c r="L20" s="43">
        <v>4</v>
      </c>
      <c r="M20" s="43">
        <v>4</v>
      </c>
      <c r="N20" s="43"/>
      <c r="O20" s="43">
        <v>4</v>
      </c>
      <c r="P20" s="43">
        <v>4</v>
      </c>
      <c r="Q20" s="43">
        <v>4</v>
      </c>
      <c r="R20" s="43">
        <v>4</v>
      </c>
      <c r="S20" s="43"/>
      <c r="T20" s="43"/>
      <c r="U20" s="43"/>
      <c r="V20" s="15"/>
      <c r="W20" s="15"/>
      <c r="X20" s="15"/>
      <c r="Y20" s="15"/>
      <c r="Z20" s="50"/>
      <c r="AA20" s="15"/>
      <c r="AB20" s="15"/>
      <c r="AC20" s="15"/>
      <c r="AD20" s="15"/>
      <c r="AE20" s="15"/>
      <c r="AK20" s="37"/>
      <c r="AP20" s="18" t="s">
        <v>31</v>
      </c>
      <c r="AQ20" s="11" t="s">
        <v>93</v>
      </c>
      <c r="AR20" s="11">
        <v>19</v>
      </c>
      <c r="AS20" s="18" t="str">
        <f>'5. PERNYATAAN TAHAP PENGUASAAN'!M21</f>
        <v>TEKNOLOGI MAKLUMAT KOMUNIKASI</v>
      </c>
    </row>
    <row r="21" spans="1:48" ht="22.5" customHeight="1">
      <c r="A21" s="4">
        <v>11</v>
      </c>
      <c r="B21" s="121" t="s">
        <v>297</v>
      </c>
      <c r="C21" s="4"/>
      <c r="D21" s="123" t="s">
        <v>317</v>
      </c>
      <c r="E21" s="124" t="s">
        <v>327</v>
      </c>
      <c r="F21" s="126">
        <v>6</v>
      </c>
      <c r="G21" s="43">
        <v>5</v>
      </c>
      <c r="H21" s="43">
        <v>5</v>
      </c>
      <c r="I21" s="43"/>
      <c r="J21" s="43"/>
      <c r="K21" s="125">
        <v>6</v>
      </c>
      <c r="L21" s="43">
        <v>5</v>
      </c>
      <c r="M21" s="43">
        <v>4</v>
      </c>
      <c r="N21" s="43"/>
      <c r="O21" s="43">
        <v>5</v>
      </c>
      <c r="P21" s="43">
        <v>4</v>
      </c>
      <c r="Q21" s="43">
        <v>5</v>
      </c>
      <c r="R21" s="43">
        <v>6</v>
      </c>
      <c r="S21" s="43"/>
      <c r="T21" s="43"/>
      <c r="U21" s="43"/>
      <c r="V21" s="15"/>
      <c r="W21" s="15"/>
      <c r="X21" s="15"/>
      <c r="Y21" s="15"/>
      <c r="Z21" s="50"/>
      <c r="AA21" s="15"/>
      <c r="AB21" s="15"/>
      <c r="AC21" s="15"/>
      <c r="AD21" s="15"/>
      <c r="AE21" s="15"/>
      <c r="AK21" s="37"/>
      <c r="AP21" s="18" t="s">
        <v>32</v>
      </c>
      <c r="AQ21" s="11" t="s">
        <v>47</v>
      </c>
      <c r="AR21" s="11">
        <v>20</v>
      </c>
      <c r="AS21" s="18" t="str">
        <f>'5. PERNYATAAN TAHAP PENGUASAAN'!M22</f>
        <v>REKA BENTUK TEKNOLOGI</v>
      </c>
    </row>
    <row r="22" spans="1:48" ht="22.5" customHeight="1">
      <c r="A22" s="4">
        <v>12</v>
      </c>
      <c r="B22" s="121" t="s">
        <v>298</v>
      </c>
      <c r="C22" s="4"/>
      <c r="D22" s="123" t="s">
        <v>318</v>
      </c>
      <c r="E22" s="124" t="s">
        <v>327</v>
      </c>
      <c r="F22" s="126">
        <v>4</v>
      </c>
      <c r="G22" s="43">
        <v>5</v>
      </c>
      <c r="H22" s="43">
        <v>4</v>
      </c>
      <c r="I22" s="43"/>
      <c r="J22" s="43"/>
      <c r="K22" s="125">
        <v>5</v>
      </c>
      <c r="L22" s="43">
        <v>4</v>
      </c>
      <c r="M22" s="43">
        <v>4</v>
      </c>
      <c r="N22" s="43"/>
      <c r="O22" s="43">
        <v>4</v>
      </c>
      <c r="P22" s="43">
        <v>4</v>
      </c>
      <c r="Q22" s="43">
        <v>4</v>
      </c>
      <c r="R22" s="43">
        <v>5</v>
      </c>
      <c r="S22" s="43"/>
      <c r="T22" s="43"/>
      <c r="U22" s="43"/>
      <c r="V22" s="15"/>
      <c r="W22" s="15"/>
      <c r="X22" s="15"/>
      <c r="Y22" s="15"/>
      <c r="Z22" s="50"/>
      <c r="AA22" s="15"/>
      <c r="AB22" s="15"/>
      <c r="AC22" s="15"/>
      <c r="AD22" s="15"/>
      <c r="AE22" s="15"/>
      <c r="AK22" s="37"/>
      <c r="AP22" s="18" t="s">
        <v>24</v>
      </c>
      <c r="AQ22" s="11" t="s">
        <v>94</v>
      </c>
      <c r="AR22" s="11">
        <v>21</v>
      </c>
      <c r="AS22" s="18" t="str">
        <f>'5. PERNYATAAN TAHAP PENGUASAAN'!M23</f>
        <v>PENDIDIKAN KESIHATAN</v>
      </c>
    </row>
    <row r="23" spans="1:48" ht="22.5" customHeight="1">
      <c r="A23" s="4">
        <v>13</v>
      </c>
      <c r="B23" s="121" t="s">
        <v>299</v>
      </c>
      <c r="C23" s="4"/>
      <c r="D23" s="123" t="s">
        <v>319</v>
      </c>
      <c r="E23" s="124" t="s">
        <v>327</v>
      </c>
      <c r="F23" s="126">
        <v>4</v>
      </c>
      <c r="G23" s="43">
        <v>4</v>
      </c>
      <c r="H23" s="43">
        <v>3</v>
      </c>
      <c r="I23" s="43"/>
      <c r="J23" s="43"/>
      <c r="K23" s="125">
        <v>5</v>
      </c>
      <c r="L23" s="43">
        <v>3</v>
      </c>
      <c r="M23" s="43">
        <v>4</v>
      </c>
      <c r="N23" s="43"/>
      <c r="O23" s="43">
        <v>4</v>
      </c>
      <c r="P23" s="43">
        <v>5</v>
      </c>
      <c r="Q23" s="43">
        <v>4</v>
      </c>
      <c r="R23" s="43">
        <v>5</v>
      </c>
      <c r="S23" s="43"/>
      <c r="T23" s="43"/>
      <c r="U23" s="43"/>
      <c r="V23" s="15"/>
      <c r="W23" s="15"/>
      <c r="X23" s="15"/>
      <c r="Y23" s="15"/>
      <c r="Z23" s="50"/>
      <c r="AA23" s="15"/>
      <c r="AB23" s="15"/>
      <c r="AC23" s="15"/>
      <c r="AD23" s="15"/>
      <c r="AE23" s="15"/>
      <c r="AK23" s="37"/>
      <c r="AP23" s="18" t="s">
        <v>23</v>
      </c>
      <c r="AQ23" s="11" t="s">
        <v>48</v>
      </c>
      <c r="AR23" s="11">
        <v>22</v>
      </c>
      <c r="AS23" s="18" t="str">
        <f>'5. PERNYATAAN TAHAP PENGUASAAN'!M24</f>
        <v>PENDIDIKAN MORAL</v>
      </c>
    </row>
    <row r="24" spans="1:48" ht="22.5" customHeight="1">
      <c r="A24" s="4">
        <v>14</v>
      </c>
      <c r="B24" s="121" t="s">
        <v>300</v>
      </c>
      <c r="C24" s="4"/>
      <c r="D24" s="123" t="s">
        <v>320</v>
      </c>
      <c r="E24" s="124" t="s">
        <v>327</v>
      </c>
      <c r="F24" s="126">
        <v>6</v>
      </c>
      <c r="G24" s="43">
        <v>3</v>
      </c>
      <c r="H24" s="43">
        <v>3</v>
      </c>
      <c r="I24" s="43"/>
      <c r="J24" s="43"/>
      <c r="K24" s="125">
        <v>5</v>
      </c>
      <c r="L24" s="43">
        <v>5</v>
      </c>
      <c r="M24" s="43">
        <v>3</v>
      </c>
      <c r="N24" s="43"/>
      <c r="O24" s="43">
        <v>4</v>
      </c>
      <c r="P24" s="43">
        <v>5</v>
      </c>
      <c r="Q24" s="43">
        <v>4</v>
      </c>
      <c r="R24" s="43">
        <v>4</v>
      </c>
      <c r="S24" s="43"/>
      <c r="T24" s="43"/>
      <c r="U24" s="43"/>
      <c r="V24" s="15"/>
      <c r="W24" s="15"/>
      <c r="X24" s="15"/>
      <c r="Y24" s="15"/>
      <c r="Z24" s="50"/>
      <c r="AA24" s="15"/>
      <c r="AB24" s="15"/>
      <c r="AC24" s="15"/>
      <c r="AD24" s="15"/>
      <c r="AE24" s="15"/>
      <c r="AK24" s="37"/>
      <c r="AP24" s="87" t="s">
        <v>98</v>
      </c>
      <c r="AQ24" s="11" t="s">
        <v>49</v>
      </c>
      <c r="AR24" s="11">
        <v>23</v>
      </c>
      <c r="AS24" s="18" t="str">
        <f>'5. PERNYATAAN TAHAP PENGUASAAN'!M25</f>
        <v>PENDIDIKAN JASMANI</v>
      </c>
    </row>
    <row r="25" spans="1:48" ht="22.5" customHeight="1">
      <c r="A25" s="4">
        <v>15</v>
      </c>
      <c r="B25" s="121" t="s">
        <v>301</v>
      </c>
      <c r="C25" s="4"/>
      <c r="D25" s="123" t="s">
        <v>321</v>
      </c>
      <c r="E25" s="124" t="s">
        <v>327</v>
      </c>
      <c r="F25" s="126">
        <v>3</v>
      </c>
      <c r="G25" s="43">
        <v>5</v>
      </c>
      <c r="H25" s="43">
        <v>4</v>
      </c>
      <c r="I25" s="43"/>
      <c r="J25" s="43"/>
      <c r="K25" s="125">
        <v>6</v>
      </c>
      <c r="L25" s="43">
        <v>4</v>
      </c>
      <c r="M25" s="43">
        <v>4</v>
      </c>
      <c r="N25" s="43"/>
      <c r="O25" s="43">
        <v>4</v>
      </c>
      <c r="P25" s="43">
        <v>4</v>
      </c>
      <c r="Q25" s="43">
        <v>4</v>
      </c>
      <c r="R25" s="43">
        <v>5</v>
      </c>
      <c r="S25" s="43"/>
      <c r="T25" s="43"/>
      <c r="U25" s="43"/>
      <c r="V25" s="15"/>
      <c r="W25" s="15"/>
      <c r="X25" s="15"/>
      <c r="Y25" s="15"/>
      <c r="Z25" s="50"/>
      <c r="AA25" s="15"/>
      <c r="AB25" s="15"/>
      <c r="AC25" s="15"/>
      <c r="AD25" s="15"/>
      <c r="AE25" s="15"/>
      <c r="AK25" s="37" t="s">
        <v>42</v>
      </c>
      <c r="AQ25" s="18" t="s">
        <v>50</v>
      </c>
      <c r="AR25" s="11">
        <v>24</v>
      </c>
      <c r="AS25" s="18" t="str">
        <f>'5. PERNYATAAN TAHAP PENGUASAAN'!M26</f>
        <v>BAHASA MALAYSIA (P. KHAS)</v>
      </c>
      <c r="AV25" s="11"/>
    </row>
    <row r="26" spans="1:48" ht="22.5" customHeight="1">
      <c r="A26" s="4">
        <v>16</v>
      </c>
      <c r="B26" s="121" t="s">
        <v>302</v>
      </c>
      <c r="C26" s="4"/>
      <c r="D26" s="123" t="s">
        <v>322</v>
      </c>
      <c r="E26" s="124" t="s">
        <v>327</v>
      </c>
      <c r="F26" s="126">
        <v>5</v>
      </c>
      <c r="G26" s="43">
        <v>4</v>
      </c>
      <c r="H26" s="43">
        <v>4</v>
      </c>
      <c r="I26" s="43"/>
      <c r="J26" s="43"/>
      <c r="K26" s="125">
        <v>6</v>
      </c>
      <c r="L26" s="43">
        <v>4</v>
      </c>
      <c r="M26" s="43">
        <v>4</v>
      </c>
      <c r="N26" s="43"/>
      <c r="O26" s="43">
        <v>4</v>
      </c>
      <c r="P26" s="43">
        <v>5</v>
      </c>
      <c r="Q26" s="43">
        <v>4</v>
      </c>
      <c r="R26" s="43">
        <v>4</v>
      </c>
      <c r="S26" s="43"/>
      <c r="T26" s="43"/>
      <c r="U26" s="43"/>
      <c r="V26" s="15"/>
      <c r="W26" s="15"/>
      <c r="X26" s="15"/>
      <c r="Y26" s="15"/>
      <c r="Z26" s="50"/>
      <c r="AA26" s="15"/>
      <c r="AB26" s="15"/>
      <c r="AC26" s="15"/>
      <c r="AD26" s="15"/>
      <c r="AE26" s="15"/>
      <c r="AK26" s="37" t="s">
        <v>42</v>
      </c>
      <c r="AQ26" s="87" t="s">
        <v>51</v>
      </c>
      <c r="AR26" s="11">
        <v>25</v>
      </c>
      <c r="AS26" s="18" t="str">
        <f>'5. PERNYATAAN TAHAP PENGUASAAN'!M27</f>
        <v>BAHASA INGGERIS (P. KHAS)</v>
      </c>
      <c r="AV26" s="11"/>
    </row>
    <row r="27" spans="1:48" ht="22.5" customHeight="1">
      <c r="A27" s="4">
        <v>17</v>
      </c>
      <c r="B27" s="121" t="s">
        <v>303</v>
      </c>
      <c r="C27" s="4"/>
      <c r="D27" s="123" t="s">
        <v>323</v>
      </c>
      <c r="E27" s="124" t="s">
        <v>327</v>
      </c>
      <c r="F27" s="126">
        <v>4</v>
      </c>
      <c r="G27" s="43">
        <v>4</v>
      </c>
      <c r="H27" s="43">
        <v>4</v>
      </c>
      <c r="I27" s="43"/>
      <c r="J27" s="43"/>
      <c r="K27" s="125">
        <v>5</v>
      </c>
      <c r="L27" s="43">
        <v>4</v>
      </c>
      <c r="M27" s="43">
        <v>4</v>
      </c>
      <c r="N27" s="43"/>
      <c r="O27" s="43">
        <v>4</v>
      </c>
      <c r="P27" s="43">
        <v>4</v>
      </c>
      <c r="Q27" s="43">
        <v>4</v>
      </c>
      <c r="R27" s="43">
        <v>4</v>
      </c>
      <c r="S27" s="43"/>
      <c r="T27" s="43"/>
      <c r="U27" s="43"/>
      <c r="V27" s="15"/>
      <c r="W27" s="15"/>
      <c r="X27" s="15"/>
      <c r="Y27" s="15"/>
      <c r="Z27" s="50"/>
      <c r="AA27" s="15"/>
      <c r="AB27" s="15"/>
      <c r="AC27" s="15"/>
      <c r="AD27" s="15"/>
      <c r="AE27" s="15"/>
      <c r="AK27" s="37" t="s">
        <v>42</v>
      </c>
      <c r="AR27" s="11">
        <v>26</v>
      </c>
      <c r="AS27" s="18" t="str">
        <f>'5. PERNYATAAN TAHAP PENGUASAAN'!M28</f>
        <v>MATEMATIK (P. KHAS)</v>
      </c>
    </row>
    <row r="28" spans="1:48" ht="22.5" customHeight="1">
      <c r="A28" s="4">
        <v>18</v>
      </c>
      <c r="B28" s="121" t="s">
        <v>304</v>
      </c>
      <c r="C28" s="4"/>
      <c r="D28" s="123" t="s">
        <v>324</v>
      </c>
      <c r="E28" s="124" t="s">
        <v>327</v>
      </c>
      <c r="F28" s="126">
        <v>6</v>
      </c>
      <c r="G28" s="43">
        <v>6</v>
      </c>
      <c r="H28" s="43">
        <v>5</v>
      </c>
      <c r="I28" s="43"/>
      <c r="J28" s="43"/>
      <c r="K28" s="125">
        <v>6</v>
      </c>
      <c r="L28" s="43">
        <v>5</v>
      </c>
      <c r="M28" s="43">
        <v>4</v>
      </c>
      <c r="N28" s="43"/>
      <c r="O28" s="43">
        <v>5</v>
      </c>
      <c r="P28" s="43">
        <v>4</v>
      </c>
      <c r="Q28" s="43">
        <v>5</v>
      </c>
      <c r="R28" s="43">
        <v>6</v>
      </c>
      <c r="S28" s="43"/>
      <c r="T28" s="43"/>
      <c r="U28" s="43"/>
      <c r="V28" s="15"/>
      <c r="W28" s="15"/>
      <c r="X28" s="15"/>
      <c r="Y28" s="15"/>
      <c r="Z28" s="50"/>
      <c r="AA28" s="15"/>
      <c r="AB28" s="15"/>
      <c r="AC28" s="15"/>
      <c r="AD28" s="15"/>
      <c r="AE28" s="15"/>
      <c r="AR28" s="11">
        <v>27</v>
      </c>
      <c r="AS28" s="18" t="str">
        <f>'5. PERNYATAAN TAHAP PENGUASAAN'!M29</f>
        <v>TEKNOLOGI MAKLUMAT KOMUNIKASI (P. KHAS)</v>
      </c>
    </row>
    <row r="29" spans="1:48" ht="22.5" customHeight="1">
      <c r="A29" s="4">
        <v>19</v>
      </c>
      <c r="B29" s="121" t="s">
        <v>305</v>
      </c>
      <c r="C29" s="4"/>
      <c r="D29" s="123" t="s">
        <v>325</v>
      </c>
      <c r="E29" s="124" t="s">
        <v>327</v>
      </c>
      <c r="F29" s="126">
        <v>3</v>
      </c>
      <c r="G29" s="43">
        <v>3</v>
      </c>
      <c r="H29" s="43">
        <v>3</v>
      </c>
      <c r="I29" s="43"/>
      <c r="J29" s="43"/>
      <c r="K29" s="125">
        <v>4</v>
      </c>
      <c r="L29" s="43">
        <v>2</v>
      </c>
      <c r="M29" s="43">
        <v>3</v>
      </c>
      <c r="N29" s="43"/>
      <c r="O29" s="43">
        <v>4</v>
      </c>
      <c r="P29" s="43">
        <v>3</v>
      </c>
      <c r="Q29" s="43">
        <v>3</v>
      </c>
      <c r="R29" s="43">
        <v>4</v>
      </c>
      <c r="S29" s="43"/>
      <c r="T29" s="43"/>
      <c r="U29" s="43"/>
      <c r="V29" s="15"/>
      <c r="W29" s="15"/>
      <c r="X29" s="15"/>
      <c r="Y29" s="15"/>
      <c r="Z29" s="50"/>
      <c r="AA29" s="15"/>
      <c r="AB29" s="15"/>
      <c r="AC29" s="15"/>
      <c r="AD29" s="15"/>
      <c r="AE29" s="15"/>
      <c r="AR29" s="11">
        <v>28</v>
      </c>
      <c r="AS29" s="18" t="str">
        <f>'5. PERNYATAAN TAHAP PENGUASAAN'!M30</f>
        <v>PENGURUSAN DIRI</v>
      </c>
    </row>
    <row r="30" spans="1:48" ht="22.5" customHeight="1">
      <c r="A30" s="4">
        <v>20</v>
      </c>
      <c r="B30" s="121" t="s">
        <v>306</v>
      </c>
      <c r="C30" s="4"/>
      <c r="D30" s="123" t="s">
        <v>326</v>
      </c>
      <c r="E30" s="124" t="s">
        <v>327</v>
      </c>
      <c r="F30" s="126">
        <v>2</v>
      </c>
      <c r="G30" s="43">
        <v>3</v>
      </c>
      <c r="H30" s="43">
        <v>3</v>
      </c>
      <c r="I30" s="43"/>
      <c r="J30" s="43"/>
      <c r="K30" s="125">
        <v>5</v>
      </c>
      <c r="L30" s="43">
        <v>3</v>
      </c>
      <c r="M30" s="43">
        <v>3</v>
      </c>
      <c r="N30" s="43"/>
      <c r="O30" s="43">
        <v>3</v>
      </c>
      <c r="P30" s="43">
        <v>3</v>
      </c>
      <c r="Q30" s="43"/>
      <c r="R30" s="43"/>
      <c r="S30" s="43"/>
      <c r="T30" s="43"/>
      <c r="U30" s="43"/>
      <c r="V30" s="15"/>
      <c r="W30" s="15"/>
      <c r="X30" s="15"/>
      <c r="Y30" s="15"/>
      <c r="Z30" s="50"/>
      <c r="AA30" s="15"/>
      <c r="AB30" s="15"/>
      <c r="AC30" s="15"/>
      <c r="AD30" s="15"/>
      <c r="AE30" s="15"/>
      <c r="AR30" s="11">
        <v>29</v>
      </c>
      <c r="AS30" s="18" t="str">
        <f>'5. PERNYATAAN TAHAP PENGUASAAN'!M31</f>
        <v>PENGURUSAN TINGKAH LAKU</v>
      </c>
    </row>
    <row r="31" spans="1:48" ht="22.5" customHeight="1">
      <c r="A31" s="4">
        <v>21</v>
      </c>
      <c r="B31" s="5"/>
      <c r="C31" s="4"/>
      <c r="D31" s="6"/>
      <c r="E31" s="42"/>
      <c r="F31" s="43"/>
      <c r="G31" s="43"/>
      <c r="H31" s="43"/>
      <c r="I31" s="43"/>
      <c r="J31" s="43"/>
      <c r="K31" s="43"/>
      <c r="L31" s="43"/>
      <c r="M31" s="43"/>
      <c r="N31" s="43"/>
      <c r="O31" s="43"/>
      <c r="P31" s="43"/>
      <c r="Q31" s="43"/>
      <c r="R31" s="43"/>
      <c r="S31" s="43"/>
      <c r="T31" s="43"/>
      <c r="U31" s="43"/>
      <c r="V31" s="15"/>
      <c r="W31" s="15"/>
      <c r="X31" s="15"/>
      <c r="Y31" s="15"/>
      <c r="Z31" s="50"/>
      <c r="AA31" s="15"/>
      <c r="AB31" s="15"/>
      <c r="AC31" s="15"/>
      <c r="AD31" s="15"/>
      <c r="AE31" s="15"/>
      <c r="AR31" s="11">
        <v>30</v>
      </c>
      <c r="AS31" s="18" t="str">
        <f>'5. PERNYATAAN TAHAP PENGUASAAN'!M32</f>
        <v>KEMAHIRAN MANIPULATIF</v>
      </c>
    </row>
    <row r="32" spans="1:48" ht="22.5" customHeight="1">
      <c r="A32" s="4">
        <v>22</v>
      </c>
      <c r="B32" s="5"/>
      <c r="C32" s="4"/>
      <c r="D32" s="6"/>
      <c r="E32" s="42"/>
      <c r="F32" s="43"/>
      <c r="G32" s="43"/>
      <c r="H32" s="43"/>
      <c r="I32" s="43"/>
      <c r="J32" s="43"/>
      <c r="K32" s="43"/>
      <c r="L32" s="43"/>
      <c r="M32" s="43"/>
      <c r="N32" s="43"/>
      <c r="O32" s="43"/>
      <c r="P32" s="43"/>
      <c r="Q32" s="43"/>
      <c r="R32" s="43"/>
      <c r="S32" s="43"/>
      <c r="T32" s="43"/>
      <c r="U32" s="43"/>
      <c r="V32" s="15"/>
      <c r="W32" s="15"/>
      <c r="X32" s="15"/>
      <c r="Y32" s="15"/>
      <c r="Z32" s="50"/>
      <c r="AA32" s="15"/>
      <c r="AB32" s="15"/>
      <c r="AC32" s="15"/>
      <c r="AD32" s="15"/>
      <c r="AE32" s="15"/>
      <c r="AR32" s="11">
        <v>31</v>
      </c>
      <c r="AS32" s="18" t="str">
        <f>'5. PERNYATAAN TAHAP PENGUASAAN'!M33</f>
        <v>PENDIDIKAN SENI VISUAL (P. KHAS)</v>
      </c>
    </row>
    <row r="33" spans="1:45" ht="22.5" customHeight="1">
      <c r="A33" s="4">
        <v>23</v>
      </c>
      <c r="B33" s="5"/>
      <c r="C33" s="4"/>
      <c r="D33" s="6"/>
      <c r="E33" s="42"/>
      <c r="F33" s="43"/>
      <c r="G33" s="43"/>
      <c r="H33" s="43"/>
      <c r="I33" s="43"/>
      <c r="J33" s="43"/>
      <c r="K33" s="43"/>
      <c r="L33" s="43"/>
      <c r="M33" s="43"/>
      <c r="N33" s="43"/>
      <c r="O33" s="43"/>
      <c r="P33" s="43"/>
      <c r="Q33" s="43"/>
      <c r="R33" s="43"/>
      <c r="S33" s="43"/>
      <c r="T33" s="43"/>
      <c r="U33" s="43"/>
      <c r="V33" s="15"/>
      <c r="W33" s="15"/>
      <c r="X33" s="15"/>
      <c r="Y33" s="15"/>
      <c r="Z33" s="50"/>
      <c r="AA33" s="15"/>
      <c r="AB33" s="15"/>
      <c r="AC33" s="15"/>
      <c r="AD33" s="15"/>
      <c r="AE33" s="15"/>
      <c r="AR33" s="11">
        <v>32</v>
      </c>
      <c r="AS33" s="18" t="str">
        <f>'5. PERNYATAAN TAHAP PENGUASAAN'!M34</f>
        <v>PENDIDIKAN MUZIK (P. KHAS)</v>
      </c>
    </row>
    <row r="34" spans="1:45" ht="22.5" customHeight="1">
      <c r="A34" s="4">
        <v>24</v>
      </c>
      <c r="B34" s="5"/>
      <c r="C34" s="4"/>
      <c r="D34" s="6"/>
      <c r="E34" s="42"/>
      <c r="F34" s="43"/>
      <c r="G34" s="43"/>
      <c r="H34" s="43"/>
      <c r="I34" s="43"/>
      <c r="J34" s="43"/>
      <c r="K34" s="43"/>
      <c r="L34" s="43"/>
      <c r="M34" s="43"/>
      <c r="N34" s="43"/>
      <c r="O34" s="43"/>
      <c r="P34" s="43"/>
      <c r="Q34" s="43"/>
      <c r="R34" s="43"/>
      <c r="S34" s="43"/>
      <c r="T34" s="43"/>
      <c r="U34" s="43"/>
      <c r="V34" s="15"/>
      <c r="W34" s="15"/>
      <c r="X34" s="15"/>
      <c r="Y34" s="15"/>
      <c r="Z34" s="50"/>
      <c r="AA34" s="15"/>
      <c r="AB34" s="15"/>
      <c r="AC34" s="15"/>
      <c r="AD34" s="15"/>
      <c r="AE34" s="15"/>
      <c r="AR34" s="11">
        <v>33</v>
      </c>
      <c r="AS34" s="18" t="str">
        <f>'5. PERNYATAAN TAHAP PENGUASAAN'!M35</f>
        <v>PENDIDIKAN ISLAM (P. KHAS)</v>
      </c>
    </row>
    <row r="35" spans="1:45" ht="22.5" customHeight="1">
      <c r="A35" s="4">
        <v>25</v>
      </c>
      <c r="B35" s="5"/>
      <c r="C35" s="4"/>
      <c r="D35" s="6"/>
      <c r="E35" s="42"/>
      <c r="F35" s="43"/>
      <c r="G35" s="43"/>
      <c r="H35" s="43"/>
      <c r="I35" s="43"/>
      <c r="J35" s="43"/>
      <c r="K35" s="43"/>
      <c r="L35" s="43"/>
      <c r="M35" s="43"/>
      <c r="N35" s="43"/>
      <c r="O35" s="43"/>
      <c r="P35" s="43"/>
      <c r="Q35" s="43"/>
      <c r="R35" s="43"/>
      <c r="S35" s="43"/>
      <c r="T35" s="43"/>
      <c r="U35" s="43"/>
      <c r="V35" s="15"/>
      <c r="W35" s="15"/>
      <c r="X35" s="15"/>
      <c r="Y35" s="15"/>
      <c r="Z35" s="50"/>
      <c r="AA35" s="15"/>
      <c r="AB35" s="15"/>
      <c r="AC35" s="15"/>
      <c r="AD35" s="15"/>
      <c r="AE35" s="15"/>
      <c r="AR35" s="11">
        <v>34</v>
      </c>
      <c r="AS35" s="18" t="str">
        <f>'5. PERNYATAAN TAHAP PENGUASAAN'!M36</f>
        <v>PENDIDIKAN MORAL (P. KHAS)</v>
      </c>
    </row>
    <row r="36" spans="1:45" ht="22.5" customHeight="1">
      <c r="A36" s="4">
        <v>26</v>
      </c>
      <c r="B36" s="5"/>
      <c r="C36" s="4"/>
      <c r="D36" s="6"/>
      <c r="E36" s="42"/>
      <c r="F36" s="43"/>
      <c r="G36" s="43"/>
      <c r="H36" s="43"/>
      <c r="I36" s="43"/>
      <c r="J36" s="43"/>
      <c r="K36" s="43"/>
      <c r="L36" s="43"/>
      <c r="M36" s="43"/>
      <c r="N36" s="43"/>
      <c r="O36" s="43"/>
      <c r="P36" s="43"/>
      <c r="Q36" s="43"/>
      <c r="R36" s="43"/>
      <c r="S36" s="43"/>
      <c r="T36" s="43"/>
      <c r="U36" s="43"/>
      <c r="V36" s="15"/>
      <c r="W36" s="15"/>
      <c r="X36" s="15"/>
      <c r="Y36" s="15"/>
      <c r="Z36" s="50"/>
      <c r="AA36" s="15"/>
      <c r="AB36" s="15"/>
      <c r="AC36" s="15"/>
      <c r="AD36" s="15"/>
      <c r="AE36" s="15"/>
      <c r="AR36" s="11">
        <v>35</v>
      </c>
      <c r="AS36" s="18" t="str">
        <f>'5. PERNYATAAN TAHAP PENGUASAAN'!M37</f>
        <v>PENDIDIKAN JASMANI &amp; KESIHATAN</v>
      </c>
    </row>
    <row r="37" spans="1:45" ht="22.5" customHeight="1">
      <c r="A37" s="4">
        <v>27</v>
      </c>
      <c r="B37" s="5"/>
      <c r="C37" s="4"/>
      <c r="D37" s="6"/>
      <c r="E37" s="42"/>
      <c r="F37" s="43"/>
      <c r="G37" s="43"/>
      <c r="H37" s="43"/>
      <c r="I37" s="43"/>
      <c r="J37" s="43"/>
      <c r="K37" s="43"/>
      <c r="L37" s="43"/>
      <c r="M37" s="43"/>
      <c r="N37" s="43"/>
      <c r="O37" s="43"/>
      <c r="P37" s="43"/>
      <c r="Q37" s="43"/>
      <c r="R37" s="43"/>
      <c r="S37" s="43"/>
      <c r="T37" s="43"/>
      <c r="U37" s="43"/>
      <c r="V37" s="15"/>
      <c r="W37" s="15"/>
      <c r="X37" s="15"/>
      <c r="Y37" s="15"/>
      <c r="Z37" s="50"/>
      <c r="AA37" s="15"/>
      <c r="AB37" s="15"/>
      <c r="AC37" s="15"/>
      <c r="AD37" s="15"/>
      <c r="AE37" s="15"/>
      <c r="AR37" s="11">
        <v>36</v>
      </c>
      <c r="AS37" s="18" t="str">
        <f>'5. PERNYATAAN TAHAP PENGUASAAN'!M38</f>
        <v>PEND SAINS SOSIAL &amp; A SEKITAR</v>
      </c>
    </row>
    <row r="38" spans="1:45" ht="22.5" customHeight="1">
      <c r="A38" s="4">
        <v>28</v>
      </c>
      <c r="B38" s="5"/>
      <c r="C38" s="4"/>
      <c r="D38" s="6"/>
      <c r="E38" s="42"/>
      <c r="F38" s="43"/>
      <c r="G38" s="43"/>
      <c r="H38" s="43"/>
      <c r="I38" s="43"/>
      <c r="J38" s="43"/>
      <c r="K38" s="43"/>
      <c r="L38" s="43"/>
      <c r="M38" s="43"/>
      <c r="N38" s="43"/>
      <c r="O38" s="43"/>
      <c r="P38" s="43"/>
      <c r="Q38" s="43"/>
      <c r="R38" s="43"/>
      <c r="S38" s="43"/>
      <c r="T38" s="43"/>
      <c r="U38" s="43"/>
      <c r="V38" s="15"/>
      <c r="W38" s="15"/>
      <c r="X38" s="15"/>
      <c r="Y38" s="15"/>
      <c r="Z38" s="50"/>
      <c r="AA38" s="15"/>
      <c r="AB38" s="15"/>
      <c r="AC38" s="15"/>
      <c r="AD38" s="15"/>
      <c r="AE38" s="15"/>
      <c r="AR38" s="11">
        <v>37</v>
      </c>
      <c r="AS38" s="18" t="str">
        <f>'5. PERNYATAAN TAHAP PENGUASAAN'!M39</f>
        <v>KEMAHIRAN HIDUP (MASAKAN)</v>
      </c>
    </row>
    <row r="39" spans="1:45" ht="22.5" customHeight="1">
      <c r="A39" s="4">
        <v>29</v>
      </c>
      <c r="B39" s="5"/>
      <c r="C39" s="4"/>
      <c r="D39" s="6"/>
      <c r="E39" s="42"/>
      <c r="F39" s="43"/>
      <c r="G39" s="43"/>
      <c r="H39" s="43"/>
      <c r="I39" s="43"/>
      <c r="J39" s="43"/>
      <c r="K39" s="43"/>
      <c r="L39" s="43"/>
      <c r="M39" s="43"/>
      <c r="N39" s="43"/>
      <c r="O39" s="43"/>
      <c r="P39" s="43"/>
      <c r="Q39" s="43"/>
      <c r="R39" s="43"/>
      <c r="S39" s="43"/>
      <c r="T39" s="43"/>
      <c r="U39" s="43"/>
      <c r="V39" s="15"/>
      <c r="W39" s="15"/>
      <c r="X39" s="15"/>
      <c r="Y39" s="15"/>
      <c r="Z39" s="50"/>
      <c r="AA39" s="15"/>
      <c r="AB39" s="15"/>
      <c r="AC39" s="15"/>
      <c r="AD39" s="15"/>
      <c r="AE39" s="15"/>
      <c r="AR39" s="11">
        <v>38</v>
      </c>
      <c r="AS39" s="18" t="str">
        <f>'5. PERNYATAAN TAHAP PENGUASAAN'!M40</f>
        <v>KEMAHIRAN HIDUP (JAHITAN)</v>
      </c>
    </row>
    <row r="40" spans="1:45" ht="22.5" customHeight="1">
      <c r="A40" s="4">
        <v>30</v>
      </c>
      <c r="B40" s="5"/>
      <c r="C40" s="4"/>
      <c r="D40" s="6"/>
      <c r="E40" s="42"/>
      <c r="F40" s="43"/>
      <c r="G40" s="43"/>
      <c r="H40" s="43"/>
      <c r="I40" s="43"/>
      <c r="J40" s="43"/>
      <c r="K40" s="43"/>
      <c r="L40" s="43"/>
      <c r="M40" s="43"/>
      <c r="N40" s="43"/>
      <c r="O40" s="43"/>
      <c r="P40" s="43"/>
      <c r="Q40" s="43"/>
      <c r="R40" s="43"/>
      <c r="S40" s="43"/>
      <c r="T40" s="43"/>
      <c r="U40" s="43"/>
      <c r="V40" s="15"/>
      <c r="W40" s="15"/>
      <c r="X40" s="15"/>
      <c r="Y40" s="15"/>
      <c r="Z40" s="50"/>
      <c r="AA40" s="15"/>
      <c r="AB40" s="15"/>
      <c r="AC40" s="15"/>
      <c r="AD40" s="15"/>
      <c r="AE40" s="15"/>
      <c r="AR40" s="11">
        <v>39</v>
      </c>
      <c r="AS40" s="18" t="str">
        <f>'5. PERNYATAAN TAHAP PENGUASAAN'!M41</f>
        <v>KEMAHIRAN HIDUP (PERKEBUNAN)</v>
      </c>
    </row>
    <row r="41" spans="1:45" ht="22.5" customHeight="1">
      <c r="A41" s="4">
        <v>31</v>
      </c>
      <c r="B41" s="5"/>
      <c r="C41" s="4"/>
      <c r="D41" s="6"/>
      <c r="E41" s="42"/>
      <c r="F41" s="43"/>
      <c r="G41" s="43"/>
      <c r="H41" s="43"/>
      <c r="I41" s="43"/>
      <c r="J41" s="43"/>
      <c r="K41" s="43"/>
      <c r="L41" s="43"/>
      <c r="M41" s="43"/>
      <c r="N41" s="43"/>
      <c r="O41" s="43"/>
      <c r="P41" s="43"/>
      <c r="Q41" s="43"/>
      <c r="R41" s="43"/>
      <c r="S41" s="43"/>
      <c r="T41" s="43"/>
      <c r="U41" s="43"/>
      <c r="V41" s="15"/>
      <c r="W41" s="15"/>
      <c r="X41" s="15"/>
      <c r="Y41" s="15"/>
      <c r="Z41" s="50"/>
      <c r="AA41" s="15"/>
      <c r="AB41" s="15"/>
      <c r="AC41" s="15"/>
      <c r="AD41" s="15"/>
      <c r="AE41" s="15"/>
      <c r="AR41" s="11">
        <v>40</v>
      </c>
      <c r="AS41" s="18" t="str">
        <f>'5. PERNYATAAN TAHAP PENGUASAAN'!M42</f>
        <v>KEMAHIRAN HIDUP (PENTERNAKAN)</v>
      </c>
    </row>
    <row r="42" spans="1:45" ht="22.5" customHeight="1">
      <c r="A42" s="4">
        <v>32</v>
      </c>
      <c r="B42" s="5"/>
      <c r="C42" s="4"/>
      <c r="D42" s="6"/>
      <c r="E42" s="42"/>
      <c r="F42" s="43"/>
      <c r="G42" s="43"/>
      <c r="H42" s="43"/>
      <c r="I42" s="43"/>
      <c r="J42" s="43"/>
      <c r="K42" s="43"/>
      <c r="L42" s="43"/>
      <c r="M42" s="43"/>
      <c r="N42" s="43"/>
      <c r="O42" s="43"/>
      <c r="P42" s="43"/>
      <c r="Q42" s="43"/>
      <c r="R42" s="43"/>
      <c r="S42" s="43"/>
      <c r="T42" s="43"/>
      <c r="U42" s="43"/>
      <c r="V42" s="15"/>
      <c r="W42" s="15"/>
      <c r="X42" s="15"/>
      <c r="Y42" s="15"/>
      <c r="Z42" s="50"/>
      <c r="AA42" s="15"/>
      <c r="AB42" s="15"/>
      <c r="AC42" s="15"/>
      <c r="AD42" s="15"/>
      <c r="AE42" s="15"/>
      <c r="AR42" s="11">
        <v>41</v>
      </c>
      <c r="AS42" s="18" t="str">
        <f>'5. PERNYATAAN TAHAP PENGUASAAN'!M43</f>
        <v>BAHASA MALAYSIA (SUAIAN)</v>
      </c>
    </row>
    <row r="43" spans="1:45" ht="22.5" customHeight="1">
      <c r="A43" s="4">
        <v>33</v>
      </c>
      <c r="B43" s="5"/>
      <c r="C43" s="4"/>
      <c r="D43" s="6"/>
      <c r="E43" s="42"/>
      <c r="F43" s="43"/>
      <c r="G43" s="43"/>
      <c r="H43" s="43"/>
      <c r="I43" s="43"/>
      <c r="J43" s="43"/>
      <c r="K43" s="43"/>
      <c r="L43" s="43"/>
      <c r="M43" s="43"/>
      <c r="N43" s="43"/>
      <c r="O43" s="43"/>
      <c r="P43" s="43"/>
      <c r="Q43" s="43"/>
      <c r="R43" s="43"/>
      <c r="S43" s="43"/>
      <c r="T43" s="43"/>
      <c r="U43" s="43"/>
      <c r="V43" s="15"/>
      <c r="W43" s="15"/>
      <c r="X43" s="15"/>
      <c r="Y43" s="15"/>
      <c r="Z43" s="50"/>
      <c r="AA43" s="15"/>
      <c r="AB43" s="15"/>
      <c r="AC43" s="15"/>
      <c r="AD43" s="15"/>
      <c r="AE43" s="15"/>
      <c r="AR43" s="11">
        <v>42</v>
      </c>
      <c r="AS43" s="18" t="str">
        <f>'5. PERNYATAAN TAHAP PENGUASAAN'!M44</f>
        <v>BAHASA INGGERIS (SUAIAN)</v>
      </c>
    </row>
    <row r="44" spans="1:45" ht="22.5" customHeight="1">
      <c r="A44" s="4">
        <v>34</v>
      </c>
      <c r="B44" s="5"/>
      <c r="C44" s="4"/>
      <c r="D44" s="6"/>
      <c r="E44" s="42"/>
      <c r="F44" s="43"/>
      <c r="G44" s="43"/>
      <c r="H44" s="43"/>
      <c r="I44" s="43"/>
      <c r="J44" s="43"/>
      <c r="K44" s="43"/>
      <c r="L44" s="43"/>
      <c r="M44" s="43"/>
      <c r="N44" s="43"/>
      <c r="O44" s="43"/>
      <c r="P44" s="43"/>
      <c r="Q44" s="43"/>
      <c r="R44" s="43"/>
      <c r="S44" s="43"/>
      <c r="T44" s="43"/>
      <c r="U44" s="43"/>
      <c r="V44" s="15"/>
      <c r="W44" s="15"/>
      <c r="X44" s="15"/>
      <c r="Y44" s="15"/>
      <c r="Z44" s="50"/>
      <c r="AA44" s="15"/>
      <c r="AB44" s="15"/>
      <c r="AC44" s="15"/>
      <c r="AD44" s="15"/>
      <c r="AE44" s="15"/>
      <c r="AR44" s="11">
        <v>43</v>
      </c>
      <c r="AS44" s="18" t="str">
        <f>'5. PERNYATAAN TAHAP PENGUASAAN'!M45</f>
        <v>BAHASA ISYARAT KOMUNIKASI</v>
      </c>
    </row>
    <row r="45" spans="1:45" ht="22.5" customHeight="1">
      <c r="A45" s="4">
        <v>35</v>
      </c>
      <c r="B45" s="5"/>
      <c r="C45" s="4"/>
      <c r="D45" s="6"/>
      <c r="E45" s="42"/>
      <c r="F45" s="43"/>
      <c r="G45" s="43"/>
      <c r="H45" s="43"/>
      <c r="I45" s="43"/>
      <c r="J45" s="43"/>
      <c r="K45" s="43"/>
      <c r="L45" s="43"/>
      <c r="M45" s="43"/>
      <c r="N45" s="43"/>
      <c r="O45" s="43"/>
      <c r="P45" s="43"/>
      <c r="Q45" s="43"/>
      <c r="R45" s="43"/>
      <c r="S45" s="43"/>
      <c r="T45" s="43"/>
      <c r="U45" s="43"/>
      <c r="V45" s="15"/>
      <c r="W45" s="15"/>
      <c r="X45" s="15"/>
      <c r="Y45" s="15"/>
      <c r="Z45" s="50"/>
      <c r="AA45" s="15"/>
      <c r="AB45" s="15"/>
      <c r="AC45" s="15"/>
      <c r="AD45" s="15"/>
      <c r="AE45" s="15"/>
      <c r="AR45" s="11">
        <v>44</v>
      </c>
      <c r="AS45" s="18" t="str">
        <f>'5. PERNYATAAN TAHAP PENGUASAAN'!M46</f>
        <v>PENDIDIKAN ISLAM (SUAIAN)</v>
      </c>
    </row>
    <row r="46" spans="1:45" ht="22.5" customHeight="1">
      <c r="A46" s="4">
        <v>36</v>
      </c>
      <c r="B46" s="5"/>
      <c r="C46" s="4"/>
      <c r="D46" s="6"/>
      <c r="E46" s="42"/>
      <c r="F46" s="43"/>
      <c r="G46" s="43"/>
      <c r="H46" s="43"/>
      <c r="I46" s="43"/>
      <c r="J46" s="43"/>
      <c r="K46" s="43"/>
      <c r="L46" s="43"/>
      <c r="M46" s="43"/>
      <c r="N46" s="43"/>
      <c r="O46" s="43"/>
      <c r="P46" s="43"/>
      <c r="Q46" s="43"/>
      <c r="R46" s="43"/>
      <c r="S46" s="43"/>
      <c r="T46" s="43"/>
      <c r="U46" s="43"/>
      <c r="V46" s="15"/>
      <c r="W46" s="15"/>
      <c r="X46" s="15"/>
      <c r="Y46" s="15"/>
      <c r="Z46" s="50"/>
      <c r="AA46" s="15"/>
      <c r="AB46" s="15"/>
      <c r="AC46" s="15"/>
      <c r="AD46" s="15"/>
      <c r="AE46" s="15"/>
      <c r="AR46" s="11">
        <v>45</v>
      </c>
      <c r="AS46" s="18" t="str">
        <f>'5. PERNYATAAN TAHAP PENGUASAAN'!M47</f>
        <v>KEMAHIRAN ASAS INDIVIDU</v>
      </c>
    </row>
    <row r="47" spans="1:45" ht="22.5" customHeight="1">
      <c r="A47" s="4">
        <v>37</v>
      </c>
      <c r="B47" s="5"/>
      <c r="C47" s="4"/>
      <c r="D47" s="6"/>
      <c r="E47" s="42"/>
      <c r="F47" s="43"/>
      <c r="G47" s="43"/>
      <c r="H47" s="43"/>
      <c r="I47" s="43"/>
      <c r="J47" s="43"/>
      <c r="K47" s="43"/>
      <c r="L47" s="43"/>
      <c r="M47" s="43"/>
      <c r="N47" s="43"/>
      <c r="O47" s="43"/>
      <c r="P47" s="43"/>
      <c r="Q47" s="43"/>
      <c r="R47" s="43"/>
      <c r="S47" s="43"/>
      <c r="T47" s="43"/>
      <c r="U47" s="43"/>
      <c r="V47" s="15"/>
      <c r="W47" s="15"/>
      <c r="X47" s="15"/>
      <c r="Y47" s="15"/>
      <c r="Z47" s="50"/>
      <c r="AA47" s="15"/>
      <c r="AB47" s="15"/>
      <c r="AC47" s="15"/>
      <c r="AD47" s="15"/>
      <c r="AE47" s="15"/>
      <c r="AR47" s="11">
        <v>46</v>
      </c>
      <c r="AS47" s="18" t="str">
        <f>'5. PERNYATAAN TAHAP PENGUASAAN'!M48</f>
        <v>PENDIDIKAN JASMANI SUAIAN</v>
      </c>
    </row>
    <row r="48" spans="1:45" ht="22.5" customHeight="1">
      <c r="A48" s="4">
        <v>38</v>
      </c>
      <c r="B48" s="5"/>
      <c r="C48" s="4"/>
      <c r="D48" s="6"/>
      <c r="E48" s="42"/>
      <c r="F48" s="43"/>
      <c r="G48" s="43"/>
      <c r="H48" s="43"/>
      <c r="I48" s="43"/>
      <c r="J48" s="43"/>
      <c r="K48" s="43"/>
      <c r="L48" s="43"/>
      <c r="M48" s="43"/>
      <c r="N48" s="43"/>
      <c r="O48" s="43"/>
      <c r="P48" s="43"/>
      <c r="Q48" s="43"/>
      <c r="R48" s="43"/>
      <c r="S48" s="43"/>
      <c r="T48" s="43"/>
      <c r="U48" s="43"/>
      <c r="V48" s="15"/>
      <c r="W48" s="15"/>
      <c r="X48" s="15"/>
      <c r="Y48" s="15"/>
      <c r="Z48" s="50"/>
      <c r="AA48" s="15"/>
      <c r="AB48" s="15"/>
      <c r="AC48" s="15"/>
      <c r="AD48" s="15"/>
      <c r="AE48" s="15"/>
      <c r="AR48" s="11">
        <v>47</v>
      </c>
      <c r="AS48" s="18" t="str">
        <f>'5. PERNYATAAN TAHAP PENGUASAAN'!M49</f>
        <v>PENDIDIKAN SENI VISUAL SUAIAN</v>
      </c>
    </row>
    <row r="49" spans="1:45" ht="22.5" customHeight="1">
      <c r="A49" s="4">
        <v>39</v>
      </c>
      <c r="B49" s="5"/>
      <c r="C49" s="4"/>
      <c r="D49" s="6"/>
      <c r="E49" s="42"/>
      <c r="F49" s="43"/>
      <c r="G49" s="43"/>
      <c r="H49" s="43"/>
      <c r="I49" s="43"/>
      <c r="J49" s="43"/>
      <c r="K49" s="43"/>
      <c r="L49" s="43"/>
      <c r="M49" s="43"/>
      <c r="N49" s="43"/>
      <c r="O49" s="43"/>
      <c r="P49" s="43"/>
      <c r="Q49" s="43"/>
      <c r="R49" s="43"/>
      <c r="S49" s="43"/>
      <c r="T49" s="43"/>
      <c r="U49" s="43"/>
      <c r="V49" s="15"/>
      <c r="W49" s="15"/>
      <c r="X49" s="15"/>
      <c r="Y49" s="15"/>
      <c r="Z49" s="50"/>
      <c r="AA49" s="15"/>
      <c r="AB49" s="15"/>
      <c r="AC49" s="15"/>
      <c r="AD49" s="15"/>
      <c r="AE49" s="15"/>
      <c r="AR49" s="11">
        <v>48</v>
      </c>
      <c r="AS49" s="18" t="str">
        <f>'5. PERNYATAAN TAHAP PENGUASAAN'!M50</f>
        <v>TEKNOLOGI MAKLUMAT KOMUNIKASI SUAIAN</v>
      </c>
    </row>
    <row r="50" spans="1:45" ht="22.5" customHeight="1">
      <c r="A50" s="4">
        <v>40</v>
      </c>
      <c r="B50" s="5"/>
      <c r="C50" s="4"/>
      <c r="D50" s="6"/>
      <c r="E50" s="42"/>
      <c r="F50" s="43"/>
      <c r="G50" s="43"/>
      <c r="H50" s="43"/>
      <c r="I50" s="43"/>
      <c r="J50" s="43"/>
      <c r="K50" s="43"/>
      <c r="L50" s="43"/>
      <c r="M50" s="43"/>
      <c r="N50" s="43"/>
      <c r="O50" s="43"/>
      <c r="P50" s="43"/>
      <c r="Q50" s="43"/>
      <c r="R50" s="43"/>
      <c r="S50" s="43"/>
      <c r="T50" s="43"/>
      <c r="U50" s="43"/>
      <c r="V50" s="15"/>
      <c r="W50" s="15"/>
      <c r="X50" s="15"/>
      <c r="Y50" s="15"/>
      <c r="Z50" s="50"/>
      <c r="AA50" s="15"/>
      <c r="AB50" s="15"/>
      <c r="AC50" s="15"/>
      <c r="AD50" s="15"/>
      <c r="AE50" s="15"/>
      <c r="AR50" s="11">
        <v>49</v>
      </c>
      <c r="AS50" s="18">
        <f>'5. PERNYATAAN TAHAP PENGUASAAN'!M51</f>
        <v>0</v>
      </c>
    </row>
    <row r="51" spans="1:45" ht="22.5" customHeight="1">
      <c r="A51" s="4">
        <v>41</v>
      </c>
      <c r="B51" s="5"/>
      <c r="C51" s="4"/>
      <c r="D51" s="6"/>
      <c r="E51" s="42"/>
      <c r="F51" s="43"/>
      <c r="G51" s="43"/>
      <c r="H51" s="43"/>
      <c r="I51" s="43"/>
      <c r="J51" s="43"/>
      <c r="K51" s="43"/>
      <c r="L51" s="43"/>
      <c r="M51" s="43"/>
      <c r="N51" s="43"/>
      <c r="O51" s="43"/>
      <c r="P51" s="43"/>
      <c r="Q51" s="43"/>
      <c r="R51" s="43"/>
      <c r="S51" s="43"/>
      <c r="T51" s="43"/>
      <c r="U51" s="43"/>
      <c r="V51" s="15"/>
      <c r="W51" s="15"/>
      <c r="X51" s="15"/>
      <c r="Y51" s="15"/>
      <c r="Z51" s="50"/>
      <c r="AA51" s="15"/>
      <c r="AB51" s="15"/>
      <c r="AC51" s="15"/>
      <c r="AD51" s="15"/>
      <c r="AE51" s="15"/>
      <c r="AR51" s="11">
        <v>50</v>
      </c>
      <c r="AS51" s="18">
        <f>'5. PERNYATAAN TAHAP PENGUASAAN'!M52</f>
        <v>0</v>
      </c>
    </row>
    <row r="52" spans="1:45" ht="22.5" customHeight="1">
      <c r="A52" s="4">
        <v>42</v>
      </c>
      <c r="B52" s="5"/>
      <c r="C52" s="4"/>
      <c r="D52" s="6"/>
      <c r="E52" s="42"/>
      <c r="F52" s="43"/>
      <c r="G52" s="43"/>
      <c r="H52" s="43"/>
      <c r="I52" s="43"/>
      <c r="J52" s="43"/>
      <c r="K52" s="43"/>
      <c r="L52" s="43"/>
      <c r="M52" s="43"/>
      <c r="N52" s="43"/>
      <c r="O52" s="43"/>
      <c r="P52" s="43"/>
      <c r="Q52" s="43"/>
      <c r="R52" s="43"/>
      <c r="S52" s="43"/>
      <c r="T52" s="43"/>
      <c r="U52" s="43"/>
      <c r="V52" s="15"/>
      <c r="W52" s="15"/>
      <c r="X52" s="15"/>
      <c r="Y52" s="15"/>
      <c r="Z52" s="50"/>
      <c r="AA52" s="15"/>
      <c r="AB52" s="15"/>
      <c r="AC52" s="15"/>
      <c r="AD52" s="15"/>
      <c r="AE52" s="15"/>
      <c r="AR52" s="11">
        <v>51</v>
      </c>
      <c r="AS52" s="18">
        <f>'5. PERNYATAAN TAHAP PENGUASAAN'!M53</f>
        <v>0</v>
      </c>
    </row>
    <row r="53" spans="1:45" ht="22.5" customHeight="1">
      <c r="A53" s="4">
        <v>43</v>
      </c>
      <c r="B53" s="5"/>
      <c r="C53" s="4"/>
      <c r="D53" s="6"/>
      <c r="E53" s="42"/>
      <c r="F53" s="43"/>
      <c r="G53" s="43"/>
      <c r="H53" s="43"/>
      <c r="I53" s="43"/>
      <c r="J53" s="43"/>
      <c r="K53" s="43"/>
      <c r="L53" s="43"/>
      <c r="M53" s="43"/>
      <c r="N53" s="43"/>
      <c r="O53" s="43"/>
      <c r="P53" s="43"/>
      <c r="Q53" s="43"/>
      <c r="R53" s="43"/>
      <c r="S53" s="43"/>
      <c r="T53" s="43"/>
      <c r="U53" s="43"/>
      <c r="V53" s="15"/>
      <c r="W53" s="15"/>
      <c r="X53" s="15"/>
      <c r="Y53" s="15"/>
      <c r="Z53" s="50"/>
      <c r="AA53" s="15"/>
      <c r="AB53" s="15"/>
      <c r="AC53" s="15"/>
      <c r="AD53" s="15"/>
      <c r="AE53" s="15"/>
      <c r="AR53" s="11">
        <v>52</v>
      </c>
      <c r="AS53" s="18">
        <f>'5. PERNYATAAN TAHAP PENGUASAAN'!M54</f>
        <v>0</v>
      </c>
    </row>
    <row r="54" spans="1:45" ht="22.5" customHeight="1">
      <c r="A54" s="4">
        <v>44</v>
      </c>
      <c r="B54" s="5"/>
      <c r="C54" s="4"/>
      <c r="D54" s="6"/>
      <c r="E54" s="42"/>
      <c r="F54" s="43"/>
      <c r="G54" s="43"/>
      <c r="H54" s="43"/>
      <c r="I54" s="43"/>
      <c r="J54" s="43"/>
      <c r="K54" s="43"/>
      <c r="L54" s="43"/>
      <c r="M54" s="43"/>
      <c r="N54" s="43"/>
      <c r="O54" s="43"/>
      <c r="P54" s="43"/>
      <c r="Q54" s="43"/>
      <c r="R54" s="43"/>
      <c r="S54" s="43"/>
      <c r="T54" s="43"/>
      <c r="U54" s="43"/>
      <c r="V54" s="15"/>
      <c r="W54" s="15"/>
      <c r="X54" s="15"/>
      <c r="Y54" s="15"/>
      <c r="Z54" s="50"/>
      <c r="AA54" s="15"/>
      <c r="AB54" s="15"/>
      <c r="AC54" s="15"/>
      <c r="AD54" s="15"/>
      <c r="AE54" s="15"/>
      <c r="AR54" s="11">
        <v>53</v>
      </c>
      <c r="AS54" s="18">
        <f>'5. PERNYATAAN TAHAP PENGUASAAN'!M55</f>
        <v>0</v>
      </c>
    </row>
    <row r="55" spans="1:45" ht="33" customHeight="1">
      <c r="A55" s="4">
        <v>45</v>
      </c>
      <c r="B55" s="5"/>
      <c r="C55" s="4"/>
      <c r="D55" s="6"/>
      <c r="E55" s="42"/>
      <c r="F55" s="43"/>
      <c r="G55" s="43"/>
      <c r="H55" s="43"/>
      <c r="I55" s="43"/>
      <c r="J55" s="43"/>
      <c r="K55" s="43"/>
      <c r="L55" s="43"/>
      <c r="M55" s="43"/>
      <c r="N55" s="43"/>
      <c r="O55" s="43"/>
      <c r="P55" s="43"/>
      <c r="Q55" s="43"/>
      <c r="R55" s="43"/>
      <c r="S55" s="43"/>
      <c r="T55" s="43"/>
      <c r="U55" s="43"/>
      <c r="V55" s="15"/>
      <c r="W55" s="15"/>
      <c r="X55" s="15"/>
      <c r="Y55" s="15"/>
      <c r="Z55" s="50"/>
      <c r="AA55" s="15"/>
      <c r="AB55" s="15"/>
      <c r="AC55" s="15"/>
      <c r="AD55" s="15"/>
      <c r="AE55" s="15"/>
      <c r="AR55" s="11">
        <v>54</v>
      </c>
      <c r="AS55" s="18">
        <f>'5. PERNYATAAN TAHAP PENGUASAAN'!M56</f>
        <v>0</v>
      </c>
    </row>
    <row r="56" spans="1:45" ht="33" customHeight="1">
      <c r="A56" s="4">
        <v>46</v>
      </c>
      <c r="B56" s="5"/>
      <c r="C56" s="4"/>
      <c r="D56" s="6"/>
      <c r="E56" s="42"/>
      <c r="F56" s="43"/>
      <c r="G56" s="43"/>
      <c r="H56" s="43"/>
      <c r="I56" s="43"/>
      <c r="J56" s="43"/>
      <c r="K56" s="43"/>
      <c r="L56" s="43"/>
      <c r="M56" s="43"/>
      <c r="N56" s="43"/>
      <c r="O56" s="43"/>
      <c r="P56" s="43"/>
      <c r="Q56" s="43"/>
      <c r="R56" s="43"/>
      <c r="S56" s="43"/>
      <c r="T56" s="43"/>
      <c r="U56" s="43"/>
      <c r="V56" s="15"/>
      <c r="W56" s="15"/>
      <c r="X56" s="15"/>
      <c r="Y56" s="15"/>
      <c r="Z56" s="15"/>
      <c r="AA56" s="15"/>
      <c r="AB56" s="15"/>
      <c r="AC56" s="15"/>
      <c r="AD56" s="15"/>
      <c r="AE56" s="15"/>
    </row>
    <row r="57" spans="1:45" ht="33" customHeight="1">
      <c r="A57" s="4">
        <v>47</v>
      </c>
      <c r="B57" s="5"/>
      <c r="C57" s="4"/>
      <c r="D57" s="6"/>
      <c r="E57" s="42"/>
      <c r="F57" s="43"/>
      <c r="G57" s="43"/>
      <c r="H57" s="43"/>
      <c r="I57" s="43"/>
      <c r="J57" s="43"/>
      <c r="K57" s="43"/>
      <c r="L57" s="43"/>
      <c r="M57" s="43"/>
      <c r="N57" s="43"/>
      <c r="O57" s="43"/>
      <c r="P57" s="43"/>
      <c r="Q57" s="43"/>
      <c r="R57" s="43"/>
      <c r="S57" s="43"/>
      <c r="T57" s="43"/>
      <c r="U57" s="43"/>
      <c r="V57" s="15"/>
      <c r="W57" s="15"/>
      <c r="X57" s="15"/>
      <c r="Y57" s="15"/>
      <c r="Z57" s="15"/>
      <c r="AA57" s="15"/>
      <c r="AB57" s="15"/>
      <c r="AC57" s="15"/>
      <c r="AD57" s="15"/>
      <c r="AE57" s="15"/>
    </row>
    <row r="58" spans="1:45" ht="33" customHeight="1">
      <c r="A58" s="4">
        <v>48</v>
      </c>
      <c r="B58" s="5"/>
      <c r="C58" s="4"/>
      <c r="D58" s="6"/>
      <c r="E58" s="42"/>
      <c r="F58" s="43"/>
      <c r="G58" s="43"/>
      <c r="H58" s="43"/>
      <c r="I58" s="43"/>
      <c r="J58" s="43"/>
      <c r="K58" s="43"/>
      <c r="L58" s="43"/>
      <c r="M58" s="43"/>
      <c r="N58" s="43"/>
      <c r="O58" s="43"/>
      <c r="P58" s="43"/>
      <c r="Q58" s="43"/>
      <c r="R58" s="43"/>
      <c r="S58" s="43"/>
      <c r="T58" s="43"/>
      <c r="U58" s="43"/>
      <c r="V58" s="15"/>
      <c r="W58" s="15"/>
      <c r="X58" s="15"/>
      <c r="Y58" s="15"/>
      <c r="Z58" s="15"/>
      <c r="AA58" s="15"/>
      <c r="AB58" s="15"/>
      <c r="AC58" s="15"/>
      <c r="AD58" s="15"/>
      <c r="AE58" s="15"/>
    </row>
    <row r="59" spans="1:45" ht="33" customHeight="1">
      <c r="A59" s="4">
        <v>49</v>
      </c>
      <c r="B59" s="5"/>
      <c r="C59" s="4"/>
      <c r="D59" s="6"/>
      <c r="E59" s="42"/>
      <c r="F59" s="43"/>
      <c r="G59" s="43"/>
      <c r="H59" s="43"/>
      <c r="I59" s="43"/>
      <c r="J59" s="43"/>
      <c r="K59" s="43"/>
      <c r="L59" s="43"/>
      <c r="M59" s="43"/>
      <c r="N59" s="43"/>
      <c r="O59" s="43"/>
      <c r="P59" s="43"/>
      <c r="Q59" s="43"/>
      <c r="R59" s="43"/>
      <c r="S59" s="43"/>
      <c r="T59" s="43"/>
      <c r="U59" s="43"/>
      <c r="V59" s="15"/>
      <c r="W59" s="15"/>
      <c r="X59" s="15"/>
      <c r="Y59" s="15"/>
      <c r="Z59" s="15"/>
      <c r="AA59" s="15"/>
      <c r="AB59" s="15"/>
      <c r="AC59" s="15"/>
      <c r="AD59" s="15"/>
      <c r="AE59" s="15"/>
    </row>
    <row r="60" spans="1:45" ht="33" customHeight="1">
      <c r="A60" s="4">
        <v>50</v>
      </c>
      <c r="B60" s="7"/>
      <c r="C60" s="108"/>
      <c r="D60" s="6"/>
      <c r="E60" s="42"/>
      <c r="F60" s="43"/>
      <c r="G60" s="43"/>
      <c r="H60" s="43"/>
      <c r="I60" s="43"/>
      <c r="J60" s="43"/>
      <c r="K60" s="43"/>
      <c r="L60" s="43"/>
      <c r="M60" s="43"/>
      <c r="N60" s="43"/>
      <c r="O60" s="43"/>
      <c r="P60" s="43"/>
      <c r="Q60" s="43"/>
      <c r="R60" s="43"/>
      <c r="S60" s="43"/>
      <c r="T60" s="43"/>
      <c r="U60" s="43"/>
      <c r="V60" s="15"/>
      <c r="W60" s="15"/>
      <c r="X60" s="15"/>
      <c r="Y60" s="15"/>
      <c r="Z60" s="15"/>
      <c r="AA60" s="15"/>
      <c r="AB60" s="15"/>
      <c r="AC60" s="15"/>
      <c r="AD60" s="15"/>
      <c r="AE60" s="15"/>
    </row>
    <row r="61" spans="1:45" ht="33" customHeight="1">
      <c r="A61" s="4">
        <v>51</v>
      </c>
      <c r="B61" s="5"/>
      <c r="C61" s="4"/>
      <c r="D61" s="6"/>
      <c r="E61" s="42"/>
      <c r="F61" s="43"/>
      <c r="G61" s="43"/>
      <c r="H61" s="43"/>
      <c r="I61" s="43"/>
      <c r="J61" s="43"/>
      <c r="K61" s="43"/>
      <c r="L61" s="43"/>
      <c r="M61" s="43"/>
      <c r="N61" s="43"/>
      <c r="O61" s="43"/>
      <c r="P61" s="43"/>
      <c r="Q61" s="43"/>
      <c r="R61" s="43"/>
      <c r="S61" s="43"/>
      <c r="T61" s="43"/>
      <c r="U61" s="43"/>
      <c r="V61" s="15"/>
      <c r="W61" s="15"/>
      <c r="X61" s="15"/>
      <c r="Y61" s="15"/>
      <c r="Z61" s="15"/>
      <c r="AA61" s="15"/>
      <c r="AB61" s="15"/>
      <c r="AC61" s="15"/>
      <c r="AD61" s="15"/>
      <c r="AE61" s="15"/>
    </row>
    <row r="62" spans="1:45" ht="33" customHeight="1">
      <c r="A62" s="4">
        <v>52</v>
      </c>
      <c r="B62" s="5"/>
      <c r="C62" s="4"/>
      <c r="D62" s="6"/>
      <c r="E62" s="42"/>
      <c r="F62" s="43"/>
      <c r="G62" s="43"/>
      <c r="H62" s="43"/>
      <c r="I62" s="43"/>
      <c r="J62" s="43"/>
      <c r="K62" s="43"/>
      <c r="L62" s="43"/>
      <c r="M62" s="43"/>
      <c r="N62" s="43"/>
      <c r="O62" s="43"/>
      <c r="P62" s="43"/>
      <c r="Q62" s="43"/>
      <c r="R62" s="43"/>
      <c r="S62" s="43"/>
      <c r="T62" s="43"/>
      <c r="U62" s="43"/>
      <c r="V62" s="15"/>
      <c r="W62" s="15"/>
      <c r="X62" s="15"/>
      <c r="Y62" s="15"/>
      <c r="Z62" s="15"/>
      <c r="AA62" s="15"/>
      <c r="AB62" s="15"/>
      <c r="AC62" s="15"/>
      <c r="AD62" s="15"/>
      <c r="AE62" s="15"/>
    </row>
    <row r="63" spans="1:45" ht="33" customHeight="1">
      <c r="A63" s="4">
        <v>53</v>
      </c>
      <c r="B63" s="5"/>
      <c r="C63" s="4"/>
      <c r="D63" s="6"/>
      <c r="E63" s="42"/>
      <c r="F63" s="43"/>
      <c r="G63" s="43"/>
      <c r="H63" s="43"/>
      <c r="I63" s="43"/>
      <c r="J63" s="43"/>
      <c r="K63" s="43"/>
      <c r="L63" s="43"/>
      <c r="M63" s="43"/>
      <c r="N63" s="43"/>
      <c r="O63" s="43"/>
      <c r="P63" s="43"/>
      <c r="Q63" s="43"/>
      <c r="R63" s="43"/>
      <c r="S63" s="43"/>
      <c r="T63" s="43"/>
      <c r="U63" s="43"/>
      <c r="V63" s="15"/>
      <c r="W63" s="15"/>
      <c r="X63" s="15"/>
      <c r="Y63" s="15"/>
      <c r="Z63" s="15"/>
      <c r="AA63" s="15"/>
      <c r="AB63" s="15"/>
      <c r="AC63" s="15"/>
      <c r="AD63" s="15"/>
      <c r="AE63" s="15"/>
    </row>
    <row r="64" spans="1:45" ht="33" customHeight="1">
      <c r="A64" s="4">
        <v>54</v>
      </c>
      <c r="B64" s="5"/>
      <c r="C64" s="4"/>
      <c r="D64" s="6"/>
      <c r="E64" s="42"/>
      <c r="F64" s="43"/>
      <c r="G64" s="43"/>
      <c r="H64" s="43"/>
      <c r="I64" s="43"/>
      <c r="J64" s="43"/>
      <c r="K64" s="43"/>
      <c r="L64" s="43"/>
      <c r="M64" s="43"/>
      <c r="N64" s="43"/>
      <c r="O64" s="43"/>
      <c r="P64" s="43"/>
      <c r="Q64" s="43"/>
      <c r="R64" s="43"/>
      <c r="S64" s="43"/>
      <c r="T64" s="43"/>
      <c r="U64" s="43"/>
      <c r="V64" s="15"/>
      <c r="W64" s="15"/>
      <c r="X64" s="15"/>
      <c r="Y64" s="15"/>
      <c r="Z64" s="15"/>
      <c r="AA64" s="15"/>
      <c r="AB64" s="15"/>
      <c r="AC64" s="15"/>
      <c r="AD64" s="15"/>
      <c r="AE64" s="15"/>
    </row>
    <row r="65" spans="1:31" ht="33" customHeight="1">
      <c r="A65" s="4">
        <v>55</v>
      </c>
      <c r="B65" s="5"/>
      <c r="C65" s="4"/>
      <c r="D65" s="6"/>
      <c r="E65" s="42"/>
      <c r="F65" s="43"/>
      <c r="G65" s="43"/>
      <c r="H65" s="43"/>
      <c r="I65" s="43"/>
      <c r="J65" s="43"/>
      <c r="K65" s="43"/>
      <c r="L65" s="43"/>
      <c r="M65" s="43"/>
      <c r="N65" s="43"/>
      <c r="O65" s="43"/>
      <c r="P65" s="43"/>
      <c r="Q65" s="43"/>
      <c r="R65" s="43"/>
      <c r="S65" s="43"/>
      <c r="T65" s="43"/>
      <c r="U65" s="43"/>
      <c r="V65" s="15"/>
      <c r="W65" s="15"/>
      <c r="X65" s="15"/>
      <c r="Y65" s="15"/>
      <c r="Z65" s="15"/>
      <c r="AA65" s="15"/>
      <c r="AB65" s="15"/>
      <c r="AC65" s="15"/>
      <c r="AD65" s="15"/>
      <c r="AE65" s="15"/>
    </row>
    <row r="66" spans="1:31" ht="33" customHeight="1">
      <c r="A66" s="4">
        <v>56</v>
      </c>
      <c r="B66" s="8"/>
      <c r="C66" s="109"/>
      <c r="D66" s="6"/>
      <c r="E66" s="42"/>
      <c r="F66" s="43"/>
      <c r="G66" s="43"/>
      <c r="H66" s="43"/>
      <c r="I66" s="43"/>
      <c r="J66" s="43"/>
      <c r="K66" s="43"/>
      <c r="L66" s="43"/>
      <c r="M66" s="43"/>
      <c r="N66" s="43"/>
      <c r="O66" s="43"/>
      <c r="P66" s="43"/>
      <c r="Q66" s="43"/>
      <c r="R66" s="43"/>
      <c r="S66" s="43"/>
      <c r="T66" s="43"/>
      <c r="U66" s="43"/>
      <c r="V66" s="15"/>
      <c r="W66" s="15"/>
      <c r="X66" s="15"/>
      <c r="Y66" s="15"/>
      <c r="Z66" s="15"/>
      <c r="AA66" s="15"/>
      <c r="AB66" s="15"/>
      <c r="AC66" s="15"/>
      <c r="AD66" s="15"/>
      <c r="AE66" s="15"/>
    </row>
    <row r="67" spans="1:31" ht="33" customHeight="1">
      <c r="A67" s="4">
        <v>57</v>
      </c>
      <c r="B67" s="8"/>
      <c r="C67" s="109"/>
      <c r="D67" s="6"/>
      <c r="E67" s="42"/>
      <c r="F67" s="43"/>
      <c r="G67" s="43"/>
      <c r="H67" s="43"/>
      <c r="I67" s="43"/>
      <c r="J67" s="43"/>
      <c r="K67" s="43"/>
      <c r="L67" s="43"/>
      <c r="M67" s="43"/>
      <c r="N67" s="43"/>
      <c r="O67" s="43"/>
      <c r="P67" s="43"/>
      <c r="Q67" s="43"/>
      <c r="R67" s="43"/>
      <c r="S67" s="43"/>
      <c r="T67" s="43"/>
      <c r="U67" s="43"/>
      <c r="V67" s="15"/>
      <c r="W67" s="15"/>
      <c r="X67" s="15"/>
      <c r="Y67" s="15"/>
      <c r="Z67" s="15"/>
      <c r="AA67" s="15"/>
      <c r="AB67" s="15"/>
      <c r="AC67" s="15"/>
      <c r="AD67" s="15"/>
      <c r="AE67" s="15"/>
    </row>
    <row r="68" spans="1:31" ht="33" customHeight="1">
      <c r="A68" s="4">
        <v>58</v>
      </c>
      <c r="B68" s="8"/>
      <c r="C68" s="109"/>
      <c r="D68" s="6"/>
      <c r="E68" s="42"/>
      <c r="F68" s="43"/>
      <c r="G68" s="43"/>
      <c r="H68" s="43"/>
      <c r="I68" s="43"/>
      <c r="J68" s="43"/>
      <c r="K68" s="43"/>
      <c r="L68" s="43"/>
      <c r="M68" s="43"/>
      <c r="N68" s="43"/>
      <c r="O68" s="43"/>
      <c r="P68" s="43"/>
      <c r="Q68" s="43"/>
      <c r="R68" s="43"/>
      <c r="S68" s="43"/>
      <c r="T68" s="43"/>
      <c r="U68" s="43"/>
      <c r="V68" s="15"/>
      <c r="W68" s="15"/>
      <c r="X68" s="15"/>
      <c r="Y68" s="15"/>
      <c r="Z68" s="15"/>
      <c r="AA68" s="15"/>
      <c r="AB68" s="15"/>
      <c r="AC68" s="15"/>
      <c r="AD68" s="15"/>
      <c r="AE68" s="15"/>
    </row>
    <row r="69" spans="1:31" ht="33" customHeight="1">
      <c r="A69" s="4">
        <v>59</v>
      </c>
      <c r="B69" s="8"/>
      <c r="C69" s="109"/>
      <c r="D69" s="6"/>
      <c r="E69" s="42"/>
      <c r="F69" s="43"/>
      <c r="G69" s="43"/>
      <c r="H69" s="43"/>
      <c r="I69" s="43"/>
      <c r="J69" s="43"/>
      <c r="K69" s="43"/>
      <c r="L69" s="43"/>
      <c r="M69" s="43"/>
      <c r="N69" s="43"/>
      <c r="O69" s="43"/>
      <c r="P69" s="43"/>
      <c r="Q69" s="43"/>
      <c r="R69" s="43"/>
      <c r="S69" s="43"/>
      <c r="T69" s="43"/>
      <c r="U69" s="43"/>
      <c r="V69" s="15"/>
      <c r="W69" s="15"/>
      <c r="X69" s="15"/>
      <c r="Y69" s="15"/>
      <c r="Z69" s="15"/>
      <c r="AA69" s="15"/>
      <c r="AB69" s="15"/>
      <c r="AC69" s="15"/>
      <c r="AD69" s="15"/>
      <c r="AE69" s="15"/>
    </row>
    <row r="70" spans="1:31" ht="33" customHeight="1">
      <c r="A70" s="4">
        <v>60</v>
      </c>
      <c r="B70" s="8"/>
      <c r="C70" s="109"/>
      <c r="D70" s="6"/>
      <c r="E70" s="42"/>
      <c r="F70" s="43"/>
      <c r="G70" s="43"/>
      <c r="H70" s="43"/>
      <c r="I70" s="43"/>
      <c r="J70" s="43"/>
      <c r="K70" s="43"/>
      <c r="L70" s="43"/>
      <c r="M70" s="43"/>
      <c r="N70" s="43"/>
      <c r="O70" s="43"/>
      <c r="P70" s="43"/>
      <c r="Q70" s="43"/>
      <c r="R70" s="43"/>
      <c r="S70" s="43"/>
      <c r="T70" s="43"/>
      <c r="U70" s="43"/>
      <c r="V70" s="15"/>
      <c r="W70" s="15"/>
      <c r="X70" s="15"/>
      <c r="Y70" s="15"/>
      <c r="Z70" s="15"/>
      <c r="AA70" s="15"/>
      <c r="AB70" s="15"/>
      <c r="AC70" s="15"/>
      <c r="AD70" s="15"/>
      <c r="AE70" s="15"/>
    </row>
  </sheetData>
  <sheetProtection algorithmName="SHA-512" hashValue="swdieqp7fJopwkGBpP//8bzQ9ZQIAFoj26apD7crStSpqzf8Q7+X71QjtfbBvXGD8YUhfnw70IReMP0pGEa+nQ==" saltValue="pSC0f3bqZWfswBPJ+1cAVw==" spinCount="100000" sheet="1" formatColumns="0" formatRows="0"/>
  <mergeCells count="12">
    <mergeCell ref="H6:I6"/>
    <mergeCell ref="A9:A10"/>
    <mergeCell ref="B9:B10"/>
    <mergeCell ref="D9:D10"/>
    <mergeCell ref="E9:E10"/>
    <mergeCell ref="C9:C10"/>
    <mergeCell ref="D1:E1"/>
    <mergeCell ref="D2:E2"/>
    <mergeCell ref="D3:E3"/>
    <mergeCell ref="D6:E6"/>
    <mergeCell ref="D7:E7"/>
    <mergeCell ref="D4:E4"/>
  </mergeCells>
  <conditionalFormatting sqref="F10:L10 P10:AE10">
    <cfRule type="duplicateValues" dxfId="6" priority="7"/>
  </conditionalFormatting>
  <conditionalFormatting sqref="M10">
    <cfRule type="duplicateValues" dxfId="5" priority="6"/>
  </conditionalFormatting>
  <conditionalFormatting sqref="O10">
    <cfRule type="duplicateValues" dxfId="4" priority="4"/>
  </conditionalFormatting>
  <conditionalFormatting sqref="O10">
    <cfRule type="duplicateValues" dxfId="3" priority="3"/>
  </conditionalFormatting>
  <conditionalFormatting sqref="P10">
    <cfRule type="duplicateValues" dxfId="2" priority="2"/>
  </conditionalFormatting>
  <conditionalFormatting sqref="N10">
    <cfRule type="duplicateValues" dxfId="1" priority="1"/>
  </conditionalFormatting>
  <dataValidations count="9">
    <dataValidation type="list" allowBlank="1" showInputMessage="1" showErrorMessage="1" errorTitle="NAMA MURID" error="Sila pilih dari senarai yang disediakan sahaja." promptTitle="BULAN PENTAKSIRAN" prompt="Sila pilih dari senarai yang disediakan." sqref="D4">
      <formula1>$AI$3:$AI$14</formula1>
    </dataValidation>
    <dataValidation type="list" allowBlank="1" showErrorMessage="1" errorTitle="JANTINA" error="SILA PILIH DARI SENARAI SAHAJA." sqref="E11:E70">
      <formula1>$AI$1:$AI$2</formula1>
    </dataValidation>
    <dataValidation type="list" allowBlank="1" showInputMessage="1" showErrorMessage="1" errorTitle="MATA PELAJARAN" error="Sila pilih dari senarai yang disediakan sahaja." promptTitle="Mata Pelajaran" prompt="Sila pilih dari senarai yang disediakan." sqref="W10:AE10">
      <formula1>$AK$2:$AK$26</formula1>
    </dataValidation>
    <dataValidation type="list" allowBlank="1" showInputMessage="1" showErrorMessage="1" errorTitle="MATA PELAJARAN" error="Sila pilih dari senarai yang disediakan sahaja." promptTitle="Mata Pelajaran" prompt="Sila pilih dari senarai yang disediakan." sqref="Q10:V10">
      <formula1>$AK$2:$AK$27</formula1>
    </dataValidation>
    <dataValidation allowBlank="1" showInputMessage="1" showErrorMessage="1" prompt="Sila Masukkan Nama Guru Kelas" sqref="D6:E6"/>
    <dataValidation allowBlank="1" showInputMessage="1" showErrorMessage="1" prompt="Alamat Sekolah" sqref="D2:E3"/>
    <dataValidation allowBlank="1" showInputMessage="1" showErrorMessage="1" prompt="Sila Masukkan Nama Sekolah" sqref="D1:E1"/>
    <dataValidation allowBlank="1" showInputMessage="1" showErrorMessage="1" prompt="Nama Kelas" sqref="D7:E7"/>
    <dataValidation allowBlank="1" showInputMessage="1" showErrorMessage="1" prompt="Sila Masukkan Nama Guru Besar" sqref="H6:I6"/>
  </dataValidations>
  <printOptions horizontalCentered="1"/>
  <pageMargins left="0.23622047244094491" right="0.23622047244094491" top="0.35433070866141736" bottom="0.35433070866141736" header="0.31496062992125984" footer="0.31496062992125984"/>
  <pageSetup paperSize="9" scale="42" fitToWidth="0" orientation="landscape" blackAndWhite="1" r:id="rId1"/>
  <drawing r:id="rId2"/>
  <legacyDrawing r:id="rId3"/>
</worksheet>
</file>

<file path=xl/worksheets/sheet3.xml><?xml version="1.0" encoding="utf-8"?>
<worksheet xmlns="http://schemas.openxmlformats.org/spreadsheetml/2006/main" xmlns:r="http://schemas.openxmlformats.org/officeDocument/2006/relationships">
  <sheetPr codeName="Sheet1"/>
  <dimension ref="A1:O63"/>
  <sheetViews>
    <sheetView showGridLines="0" zoomScale="90" zoomScaleNormal="90" workbookViewId="0">
      <selection activeCell="A29" sqref="A29:D31"/>
    </sheetView>
  </sheetViews>
  <sheetFormatPr defaultRowHeight="15"/>
  <cols>
    <col min="1" max="1" width="8.5703125" customWidth="1"/>
    <col min="2" max="2" width="29" style="32" customWidth="1"/>
    <col min="3" max="3" width="17.140625" customWidth="1"/>
    <col min="4" max="4" width="108.5703125" customWidth="1"/>
    <col min="5" max="5" width="5.5703125" bestFit="1" customWidth="1"/>
    <col min="6" max="7" width="36.140625" style="19" hidden="1" customWidth="1"/>
    <col min="8" max="13" width="5.7109375" style="19" hidden="1" customWidth="1"/>
    <col min="14" max="14" width="2.85546875" style="19" hidden="1" customWidth="1"/>
    <col min="15" max="15" width="2.140625" style="19" hidden="1" customWidth="1"/>
  </cols>
  <sheetData>
    <row r="1" spans="1:15" ht="33.75" customHeight="1">
      <c r="A1" s="133" t="s">
        <v>276</v>
      </c>
      <c r="B1" s="134"/>
      <c r="C1" s="134"/>
      <c r="D1" s="135"/>
    </row>
    <row r="2" spans="1:15" ht="21" customHeight="1">
      <c r="A2" s="53"/>
      <c r="B2" s="88"/>
      <c r="C2" s="98" t="s">
        <v>13</v>
      </c>
      <c r="D2" s="105" t="str">
        <f>VLOOKUP(G11,'2. PELAPORAN KELAS'!A11:E70,2)</f>
        <v>AINUL MARDHIAH BINTI HALIMI</v>
      </c>
    </row>
    <row r="3" spans="1:15" ht="21" customHeight="1">
      <c r="A3" s="53"/>
      <c r="B3" s="88"/>
      <c r="C3" s="98" t="s">
        <v>14</v>
      </c>
      <c r="D3" s="104" t="str">
        <f>'2. PELAPORAN KELAS'!D7</f>
        <v>6 NILAM</v>
      </c>
    </row>
    <row r="4" spans="1:15" ht="21" customHeight="1">
      <c r="A4" s="53"/>
      <c r="B4" s="88"/>
      <c r="C4" s="98" t="s">
        <v>15</v>
      </c>
      <c r="D4" s="105" t="str">
        <f>VLOOKUP(G11,'2. PELAPORAN KELAS'!A11:E70,4)</f>
        <v>041129030974</v>
      </c>
    </row>
    <row r="5" spans="1:15" ht="21.75" customHeight="1">
      <c r="A5" s="53"/>
      <c r="B5" s="88"/>
      <c r="C5" s="98" t="s">
        <v>75</v>
      </c>
      <c r="D5" s="104" t="str">
        <f>'2. PELAPORAN KELAS'!D4</f>
        <v>OKTOBER</v>
      </c>
    </row>
    <row r="6" spans="1:15" ht="15.75">
      <c r="A6" s="54"/>
      <c r="B6" s="89"/>
      <c r="C6" s="99" t="s">
        <v>0</v>
      </c>
      <c r="D6" s="106" t="str">
        <f>'2. PELAPORAN KELAS'!D1</f>
        <v>SK SULTAN ABU BAKAR (1), MUAR</v>
      </c>
    </row>
    <row r="7" spans="1:15" ht="18">
      <c r="A7" s="55"/>
      <c r="B7" s="90"/>
      <c r="C7" s="100"/>
      <c r="D7" s="106" t="str">
        <f>'2. PELAPORAN KELAS'!D2</f>
        <v>JALAN JUNID</v>
      </c>
    </row>
    <row r="8" spans="1:15" ht="23.25">
      <c r="A8" s="57"/>
      <c r="B8" s="90"/>
      <c r="C8" s="100"/>
      <c r="D8" s="106" t="str">
        <f>'2. PELAPORAN KELAS'!D3</f>
        <v>MUAR, JOHOR</v>
      </c>
    </row>
    <row r="9" spans="1:15" ht="23.25">
      <c r="A9" s="57"/>
      <c r="B9" s="91"/>
      <c r="C9" s="56"/>
      <c r="D9" s="115"/>
    </row>
    <row r="10" spans="1:15" ht="15" customHeight="1">
      <c r="A10" s="145" t="s">
        <v>7</v>
      </c>
      <c r="B10" s="147" t="s">
        <v>16</v>
      </c>
      <c r="C10" s="147" t="s">
        <v>17</v>
      </c>
      <c r="D10" s="145" t="s">
        <v>18</v>
      </c>
    </row>
    <row r="11" spans="1:15" ht="30" customHeight="1">
      <c r="A11" s="146"/>
      <c r="B11" s="148"/>
      <c r="C11" s="148"/>
      <c r="D11" s="146"/>
      <c r="F11" s="20"/>
      <c r="G11" s="41">
        <v>1</v>
      </c>
      <c r="H11" s="20"/>
      <c r="I11" s="20"/>
      <c r="J11" s="20"/>
      <c r="K11" s="20"/>
      <c r="L11" s="20"/>
      <c r="M11" s="20"/>
      <c r="N11" s="20" t="s">
        <v>59</v>
      </c>
      <c r="O11" s="20"/>
    </row>
    <row r="12" spans="1:15" ht="90" customHeight="1">
      <c r="A12" s="96">
        <v>1</v>
      </c>
      <c r="B12" s="97" t="str">
        <f>IF('2. PELAPORAN KELAS'!F$10="","",'2. PELAPORAN KELAS'!F$10)</f>
        <v>BAHASA MELAYU</v>
      </c>
      <c r="C12" s="96">
        <f>IF(B12="","",VLOOKUP($G$11,'2. PELAPORAN KELAS'!$A$11:$V$70,6))</f>
        <v>6</v>
      </c>
      <c r="D12" s="97" t="str">
        <f>IFERROR(IF(B12="","",HLOOKUP(C12,'5. PERNYATAAN TAHAP PENGUASAAN'!$D$2:$I$22,2)),"Tiada")</f>
        <v>0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v>
      </c>
      <c r="E12" s="10"/>
      <c r="F12" s="20" t="str">
        <f>'2. PELAPORAN KELAS'!B11</f>
        <v>AINUL MARDHIAH BINTI HALIMI</v>
      </c>
      <c r="G12" s="20" t="str">
        <f>IF(F12=0,"",'3. PELAPORAN PST6'!F12)</f>
        <v>AINUL MARDHIAH BINTI HALIMI</v>
      </c>
      <c r="H12" s="20"/>
      <c r="I12" s="22"/>
      <c r="J12" s="27"/>
      <c r="K12" s="20"/>
      <c r="L12" s="20"/>
      <c r="M12" s="20"/>
      <c r="N12" s="20">
        <v>1</v>
      </c>
      <c r="O12" s="20">
        <v>2</v>
      </c>
    </row>
    <row r="13" spans="1:15" ht="94.5" customHeight="1">
      <c r="A13" s="96">
        <v>2</v>
      </c>
      <c r="B13" s="97" t="str">
        <f>IF('2. PELAPORAN KELAS'!G$10="","",'2. PELAPORAN KELAS'!G$10)</f>
        <v>BAHASA INGGERIS</v>
      </c>
      <c r="C13" s="96">
        <f>IF(B13="","",VLOOKUP($G$11,'2. PELAPORAN KELAS'!$A$11:$V$70,7))</f>
        <v>6</v>
      </c>
      <c r="D13" s="97" t="str">
        <f>IFERROR(IF(B13="","",HLOOKUP(C13,'5. PERNYATAAN TAHAP PENGUASAAN'!$D$2:$I$22,3)),"Tiada")</f>
        <v>0 show excellent command of the language. They have the ability to use language independently. They are able to perform challenging and complex language tasks.  berupaya mempamerkan penguasaan bahasa yang cemerlang. Mereka berupaya menggunakan bahasa secara berdikari. Mereka mampu melaksanakan tugasan bahasa yang kompleks dan mencabar.</v>
      </c>
      <c r="E13" s="10"/>
      <c r="F13" s="20" t="str">
        <f>'2. PELAPORAN KELAS'!B12</f>
        <v>AKHTAR AIDAH BINTI MOKHTAR</v>
      </c>
      <c r="G13" s="20" t="str">
        <f>IF(F13=0,"",'3. PELAPORAN PST6'!F13)</f>
        <v>AKHTAR AIDAH BINTI MOKHTAR</v>
      </c>
      <c r="H13" s="20"/>
      <c r="I13" s="22"/>
      <c r="J13" s="27"/>
      <c r="K13" s="20"/>
      <c r="L13" s="20"/>
      <c r="M13" s="20"/>
      <c r="N13" s="20">
        <v>2</v>
      </c>
      <c r="O13" s="20">
        <v>3</v>
      </c>
    </row>
    <row r="14" spans="1:15" ht="90" customHeight="1">
      <c r="A14" s="96">
        <v>3</v>
      </c>
      <c r="B14" s="97" t="str">
        <f>IF('2. PELAPORAN KELAS'!H$10="","",'2. PELAPORAN KELAS'!H$10)</f>
        <v>SAINS</v>
      </c>
      <c r="C14" s="96">
        <f>IF(B14="","",VLOOKUP($G$11,'2. PELAPORAN KELAS'!$A$11:$V$70,8))</f>
        <v>5</v>
      </c>
      <c r="D14" s="97" t="str">
        <f>IFERROR(IF(B14="","",HLOOKUP(C14,'5. PERNYATAAN TAHAP PENGUASAAN'!$D$2:$I$22,4)),"Tiada")</f>
        <v>0 menganalisis dan mensintesis pengetahuan dan kemahiran sains untuk diaplikasikan dalam melaksanakan tugasan pada suatu situasi baru secara tekal, bersistematik dan bersikap positif</v>
      </c>
      <c r="E14" s="10"/>
      <c r="F14" s="20" t="str">
        <f>'2. PELAPORAN KELAS'!B13</f>
        <v>CHARINIE A/P S. UMASHENKAR</v>
      </c>
      <c r="G14" s="20" t="str">
        <f>IF(F14=0,"",'3. PELAPORAN PST6'!F14)</f>
        <v>CHARINIE A/P S. UMASHENKAR</v>
      </c>
      <c r="H14" s="20"/>
      <c r="I14" s="22"/>
      <c r="J14" s="27"/>
      <c r="K14" s="20"/>
      <c r="L14" s="20"/>
      <c r="M14" s="20"/>
      <c r="N14" s="20">
        <v>3</v>
      </c>
      <c r="O14" s="20">
        <v>4</v>
      </c>
    </row>
    <row r="15" spans="1:15" ht="103.5" customHeight="1">
      <c r="A15" s="96">
        <v>4</v>
      </c>
      <c r="B15" s="97" t="str">
        <f>IF('2. PELAPORAN KELAS'!I$10="","",'2. PELAPORAN KELAS'!I$10)</f>
        <v>MATEMATIK</v>
      </c>
      <c r="C15" s="96">
        <f>IF(B15="","",VLOOKUP($G$11,'2. PELAPORAN KELAS'!$A$11:$V$70,9))</f>
        <v>0</v>
      </c>
      <c r="D15" s="97" t="str">
        <f>IFERROR(IF(B15="","",HLOOKUP(C15,'5. PERNYATAAN TAHAP PENGUASAAN'!$D$2:$I$22,5)),"Tiada")</f>
        <v>Tiada</v>
      </c>
      <c r="E15" s="10"/>
      <c r="F15" s="20" t="str">
        <f>'2. PELAPORAN KELAS'!B14</f>
        <v>EZZAH FATIMAH ZAHRAH BINTI DZULKAFLI</v>
      </c>
      <c r="G15" s="20" t="str">
        <f>IF(F15=0,"",'3. PELAPORAN PST6'!F15)</f>
        <v>EZZAH FATIMAH ZAHRAH BINTI DZULKAFLI</v>
      </c>
      <c r="H15" s="20"/>
      <c r="I15" s="22"/>
      <c r="J15" s="27"/>
      <c r="K15" s="20"/>
      <c r="L15" s="20"/>
      <c r="M15" s="20"/>
      <c r="N15" s="20">
        <v>4</v>
      </c>
      <c r="O15" s="20">
        <v>5</v>
      </c>
    </row>
    <row r="16" spans="1:15" ht="63" customHeight="1">
      <c r="A16" s="96">
        <v>5</v>
      </c>
      <c r="B16" s="97" t="str">
        <f>IF('2. PELAPORAN KELAS'!J$10="","",'2. PELAPORAN KELAS'!J$10)</f>
        <v>SEJARAH</v>
      </c>
      <c r="C16" s="96">
        <f>IF(B16="","",VLOOKUP($G$11,'2. PELAPORAN KELAS'!$A$11:$V$70,10))</f>
        <v>0</v>
      </c>
      <c r="D16" s="97" t="str">
        <f>IFERROR(IF(B16="","",HLOOKUP(C16,'5. PERNYATAAN TAHAP PENGUASAAN'!$D$2:$I$22,6)),"Tiada")</f>
        <v>Tiada</v>
      </c>
      <c r="E16" s="10"/>
      <c r="F16" s="20" t="str">
        <f>'2. PELAPORAN KELAS'!B15</f>
        <v>FARAH IWANA BINTI MOHD AZIZI</v>
      </c>
      <c r="G16" s="20" t="str">
        <f>IF(F16=0,"",'3. PELAPORAN PST6'!F16)</f>
        <v>FARAH IWANA BINTI MOHD AZIZI</v>
      </c>
      <c r="H16" s="20"/>
      <c r="I16" s="22"/>
      <c r="J16" s="27"/>
      <c r="K16" s="20"/>
      <c r="L16" s="20"/>
      <c r="M16" s="20"/>
      <c r="N16" s="20">
        <v>5</v>
      </c>
      <c r="O16" s="20">
        <v>6</v>
      </c>
    </row>
    <row r="17" spans="1:15" ht="90" customHeight="1">
      <c r="A17" s="96">
        <v>6</v>
      </c>
      <c r="B17" s="97" t="str">
        <f>IF('2. PELAPORAN KELAS'!K$10="","",'2. PELAPORAN KELAS'!K$10)</f>
        <v>REKA BENTUK TEKNOLOGI</v>
      </c>
      <c r="C17" s="96">
        <f>IF(B17="","",VLOOKUP($G$11,'2. PELAPORAN KELAS'!$A$11:$V$70,11))</f>
        <v>6</v>
      </c>
      <c r="D17" s="97" t="str">
        <f>IFERROR(IF(B17="","",HLOOKUP(C17,'5. PERNYATAAN TAHAP PENGUASAAN'!$D$2:$I$22,7)),"Tiada")</f>
        <v>0  mampu menzahirkan idea yang kreatif dan inovatif, mempunyai keupayaan untuk membuat keputusan untuk mengadaptasi permintaan serta cabaran dalam kehidupan seharian serta boleh berbicara untuk mendapat dan menyampaikan maklumat menggunakan ayat yang sesuai secara bertatasusila dan menjadi contoh yang tekal.</v>
      </c>
      <c r="E17" s="10"/>
      <c r="F17" s="20" t="str">
        <f>'2. PELAPORAN KELAS'!B16</f>
        <v>FARAH IWANI BINTI MOHD AZIZI</v>
      </c>
      <c r="G17" s="20" t="str">
        <f>IF(F17=0,"",'3. PELAPORAN PST6'!F17)</f>
        <v>FARAH IWANI BINTI MOHD AZIZI</v>
      </c>
      <c r="H17" s="20"/>
      <c r="I17" s="22"/>
      <c r="J17" s="27"/>
      <c r="K17" s="20"/>
      <c r="L17" s="20"/>
      <c r="M17" s="20"/>
      <c r="N17" s="20">
        <v>6</v>
      </c>
      <c r="O17" s="20">
        <v>7</v>
      </c>
    </row>
    <row r="18" spans="1:15" ht="62.25" customHeight="1">
      <c r="A18" s="96">
        <v>7</v>
      </c>
      <c r="B18" s="97" t="str">
        <f>IF('2. PELAPORAN KELAS'!L$10="","",'2. PELAPORAN KELAS'!L$10)</f>
        <v>TEKNOLOGI MAKLUMAT KOMUNIKASI</v>
      </c>
      <c r="C18" s="96">
        <f>IF(B18="","",VLOOKUP($G$11,'2. PELAPORAN KELAS'!$A$11:$V$70,12))</f>
        <v>4</v>
      </c>
      <c r="D18" s="97" t="str">
        <f>IFERROR(IF(B18="","",HLOOKUP(C18,'5. PERNYATAAN TAHAP PENGUASAAN'!$D$2:$I$22,8)),"Tiada")</f>
        <v>0 melaksanakan sesuatu kemahiran dengan beradab iaitu mengikut prosedur atau secara sistematik dalam bidang Pengaturcaraan  TMK Tahun 6.</v>
      </c>
      <c r="E18" s="10"/>
      <c r="F18" s="20" t="str">
        <f>'2. PELAPORAN KELAS'!B17</f>
        <v>IFFAH MAISARAH BINTI MOHD KHAIRUNNAHAR</v>
      </c>
      <c r="G18" s="20" t="str">
        <f>IF(F18=0,"",'3. PELAPORAN PST6'!F18)</f>
        <v>IFFAH MAISARAH BINTI MOHD KHAIRUNNAHAR</v>
      </c>
      <c r="H18" s="20"/>
      <c r="I18" s="22"/>
      <c r="J18" s="27"/>
      <c r="K18" s="20"/>
      <c r="L18" s="20"/>
      <c r="M18" s="20"/>
      <c r="N18" s="20"/>
      <c r="O18" s="20"/>
    </row>
    <row r="19" spans="1:15" ht="51.75" customHeight="1">
      <c r="A19" s="96">
        <v>8</v>
      </c>
      <c r="B19" s="97" t="str">
        <f>IF('2. PELAPORAN KELAS'!M$10="","",'2. PELAPORAN KELAS'!M$10)</f>
        <v>PENDIDIKAN MUZIK</v>
      </c>
      <c r="C19" s="96">
        <f>IF(B19="","",VLOOKUP($G$11,'2. PELAPORAN KELAS'!$A$11:$V$70,13))</f>
        <v>4</v>
      </c>
      <c r="D19" s="97" t="str">
        <f>IFERROR(IF(B19="","",HLOOKUP(C19,'5. PERNYATAAN TAHAP PENGUASAAN'!$D$2:$I$22,9)),"Tiada")</f>
        <v>0  melaksanakan kemahiran muzik dengan mengikut prosedur atau secara sistematik.</v>
      </c>
      <c r="E19" s="10"/>
      <c r="F19" s="20" t="str">
        <f>'2. PELAPORAN KELAS'!B18</f>
        <v>IRFAH BINTI ISMAIL</v>
      </c>
      <c r="G19" s="20" t="str">
        <f>IF(F19=0,"",'3. PELAPORAN PST6'!F19)</f>
        <v>IRFAH BINTI ISMAIL</v>
      </c>
      <c r="H19" s="20"/>
      <c r="I19" s="22"/>
      <c r="J19" s="27"/>
      <c r="K19" s="20"/>
      <c r="L19" s="20"/>
      <c r="M19" s="20"/>
      <c r="N19" s="20"/>
      <c r="O19" s="20"/>
    </row>
    <row r="20" spans="1:15" ht="55.5" customHeight="1">
      <c r="A20" s="96">
        <v>9</v>
      </c>
      <c r="B20" s="97" t="str">
        <f>IF('2. PELAPORAN KELAS'!N$10="","",'2. PELAPORAN KELAS'!N$10)</f>
        <v>PENDIDIKAN SENI VISUAL</v>
      </c>
      <c r="C20" s="96">
        <f>IF(B20="","",VLOOKUP($G$11,'2. PELAPORAN KELAS'!$A$11:$V$70,14))</f>
        <v>0</v>
      </c>
      <c r="D20" s="97" t="str">
        <f>IFERROR(IF(B20="","",HLOOKUP(C20,'5. PERNYATAAN TAHAP PENGUASAAN'!$D$2:$I$22,10)),"Tiada")</f>
        <v>Tiada</v>
      </c>
      <c r="E20" s="10"/>
      <c r="F20" s="20" t="str">
        <f>'2. PELAPORAN KELAS'!B19</f>
        <v>MIZA HAZZIATI BINTI HISHAM</v>
      </c>
      <c r="G20" s="20" t="str">
        <f>IF(F20=0,"",'3. PELAPORAN PST6'!F20)</f>
        <v>MIZA HAZZIATI BINTI HISHAM</v>
      </c>
      <c r="H20" s="20"/>
      <c r="I20" s="22"/>
      <c r="J20" s="27"/>
      <c r="K20" s="20"/>
      <c r="L20" s="20"/>
      <c r="M20" s="20"/>
      <c r="N20" s="20"/>
      <c r="O20" s="20"/>
    </row>
    <row r="21" spans="1:15" ht="55.5" customHeight="1">
      <c r="A21" s="96">
        <v>10</v>
      </c>
      <c r="B21" s="97" t="str">
        <f>IF('2. PELAPORAN KELAS'!O$10="","",'2. PELAPORAN KELAS'!O$10)</f>
        <v>PENDIDIKAN KESIHATAN</v>
      </c>
      <c r="C21" s="96">
        <f>IF(B21="","",VLOOKUP($G$11,'2. PELAPORAN KELAS'!$A$11:$V$70,15))</f>
        <v>5</v>
      </c>
      <c r="D21" s="97" t="str">
        <f>IFERROR(IF(B21="","",HLOOKUP(C21,'5. PERNYATAAN TAHAP PENGUASAAN'!$D$2:$I$22,11)),"Tiada")</f>
        <v>0 berupaya menilai kecekapan psikososial yang bersesuaian dalam mengurus penjagaan diri, kesihatan dan keselamatan diri.</v>
      </c>
      <c r="E21" s="10"/>
      <c r="F21" s="20" t="str">
        <f>'2. PELAPORAN KELAS'!B20</f>
        <v>NADHIRAH AFRINA BT M.HAZREEN AZIZ</v>
      </c>
      <c r="G21" s="20" t="str">
        <f>IF(F21=0,"",'3. PELAPORAN PST6'!F21)</f>
        <v>NADHIRAH AFRINA BT M.HAZREEN AZIZ</v>
      </c>
      <c r="H21" s="20"/>
      <c r="I21" s="22"/>
      <c r="J21" s="27"/>
      <c r="K21" s="20"/>
      <c r="L21" s="20"/>
      <c r="M21" s="20"/>
      <c r="N21" s="20"/>
      <c r="O21" s="20"/>
    </row>
    <row r="22" spans="1:15" ht="57.75" customHeight="1">
      <c r="A22" s="96">
        <v>11</v>
      </c>
      <c r="B22" s="97" t="str">
        <f>IF('2. PELAPORAN KELAS'!P$10="","",'2. PELAPORAN KELAS'!P$10)</f>
        <v>PENDIDIKAN JASMANI</v>
      </c>
      <c r="C22" s="96">
        <f>IF(B22="","",VLOOKUP($G$11,'2. PELAPORAN KELAS'!$A$11:$V$70,16))</f>
        <v>5</v>
      </c>
      <c r="D22" s="97" t="str">
        <f>IFERROR(IF(B22="","",HLOOKUP(C22,'5. PERNYATAAN TAHAP PENGUASAAN'!$D$2:$I$22,12)),"Tiada")</f>
        <v>0 boleh merancang dan melakukan aktiviti memanaskan badan dan menyejukkan badan yang sesuai dengan keperluan intensiti latihan mengikut prosedur yang betul dan konsisten. 
Boleh menunjukkan keyakinan dan tanggungjawab kendiri semasa melakukan aktiviti.</v>
      </c>
      <c r="E22" s="10"/>
      <c r="F22" s="20" t="str">
        <f>'2. PELAPORAN KELAS'!B21</f>
        <v>NADHRAH UMAIRAH BINTI FAHMI</v>
      </c>
      <c r="G22" s="20" t="str">
        <f>IF(F22=0,"",'3. PELAPORAN PST6'!F22)</f>
        <v>NADHRAH UMAIRAH BINTI FAHMI</v>
      </c>
      <c r="H22" s="20"/>
      <c r="I22" s="22"/>
      <c r="J22" s="27"/>
      <c r="K22" s="20"/>
      <c r="L22" s="20"/>
      <c r="M22" s="20"/>
      <c r="N22" s="20"/>
      <c r="O22" s="20"/>
    </row>
    <row r="23" spans="1:15" ht="89.25" customHeight="1">
      <c r="A23" s="96">
        <v>12</v>
      </c>
      <c r="B23" s="97" t="str">
        <f>IF('2. PELAPORAN KELAS'!Q$10="","",'2. PELAPORAN KELAS'!Q$10)</f>
        <v>BAHASA ARAB</v>
      </c>
      <c r="C23" s="96">
        <f>IF(B23="","",VLOOKUP($G$11,'2. PELAPORAN KELAS'!$A$11:$V$70,17))</f>
        <v>5</v>
      </c>
      <c r="D23" s="97" t="str">
        <f>IFERROR(IF(B23="","",HLOOKUP(C23,'5. PERNYATAAN TAHAP PENGUASAAN'!$D$2:$I$22,13)),"Tiada")</f>
        <v>0 تعرّف التلميذ وقدرته على التطبيق بالمهارات اللغوية الأساسية مع كونه ثابتا ومناسبا بالمواقف ومتطوعا.
 mengetahui kemahiran asas bahasa Arab dan mempraktikkannya dengan betul secara konsisten, sukarela dan menepati situasi</v>
      </c>
      <c r="E23" s="10"/>
      <c r="F23" s="20" t="str">
        <f>'2. PELAPORAN KELAS'!B22</f>
        <v>NUR ATIQAH BINTI KHAIRUL SYAH</v>
      </c>
      <c r="G23" s="20" t="str">
        <f>IF(F23=0,"",'3. PELAPORAN PST6'!F23)</f>
        <v>NUR ATIQAH BINTI KHAIRUL SYAH</v>
      </c>
      <c r="H23" s="20"/>
      <c r="I23" s="22"/>
      <c r="J23" s="27"/>
      <c r="K23" s="20"/>
      <c r="L23" s="20"/>
      <c r="M23" s="20"/>
      <c r="N23" s="20"/>
      <c r="O23" s="20"/>
    </row>
    <row r="24" spans="1:15" ht="60" customHeight="1">
      <c r="A24" s="96">
        <v>13</v>
      </c>
      <c r="B24" s="97" t="str">
        <f>IF('2. PELAPORAN KELAS'!R$10="","",'2. PELAPORAN KELAS'!R$10)</f>
        <v>PENDIDIKAN ISLAM</v>
      </c>
      <c r="C24" s="96">
        <f>IF(B24="","",VLOOKUP($G$11,'2. PELAPORAN KELAS'!$A$11:$V$70,18))</f>
        <v>6</v>
      </c>
      <c r="D24" s="97" t="str">
        <f>IFERROR(IF(B24="","",HLOOKUP(C24,'5. PERNYATAAN TAHAP PENGUASAAN'!$D$2:$I$22,14)),"Tiada")</f>
        <v>0 berkebolehan merumuskan pengetahuan,mengaplikasi kemahiran dan nilai daripada kandungan yang dipelajari dalam bentuk perubahan tingkah laku serta mempamerkan ciri-ciri kepimpinan sebagia seorang yang bertaqwa dan boleh dicontohi atau boleh membimbing orang lain.</v>
      </c>
      <c r="E24" s="10"/>
      <c r="F24" s="20" t="str">
        <f>'2. PELAPORAN KELAS'!B23</f>
        <v>NUR BAHIYAH BINTI SARUDIN</v>
      </c>
      <c r="G24" s="20" t="str">
        <f>IF(F24=0,"",'3. PELAPORAN PST6'!F24)</f>
        <v>NUR BAHIYAH BINTI SARUDIN</v>
      </c>
      <c r="H24" s="20"/>
      <c r="I24" s="22"/>
      <c r="J24" s="27"/>
      <c r="K24" s="20"/>
      <c r="L24" s="20"/>
      <c r="M24" s="20"/>
      <c r="N24" s="20"/>
      <c r="O24" s="20"/>
    </row>
    <row r="25" spans="1:15" ht="30.75" customHeight="1">
      <c r="A25" s="96">
        <v>14</v>
      </c>
      <c r="B25" s="97" t="str">
        <f>IF('2. PELAPORAN KELAS'!S$10="","",'2. PELAPORAN KELAS'!S$10)</f>
        <v/>
      </c>
      <c r="C25" s="96" t="str">
        <f>IF(B25="","",VLOOKUP($G$11,'2. PELAPORAN KELAS'!$A$11:$V$70,19))</f>
        <v/>
      </c>
      <c r="D25" s="97" t="str">
        <f>IFERROR(IF(B25="","",HLOOKUP(C25,'5. PERNYATAAN TAHAP PENGUASAAN'!$D$2:$I$22,15)),"Tiada")</f>
        <v/>
      </c>
      <c r="E25" s="10"/>
      <c r="F25" s="20" t="str">
        <f>'2. PELAPORAN KELAS'!B24</f>
        <v>NUR HANINAH BINTI MOHD YASIN</v>
      </c>
      <c r="G25" s="20" t="str">
        <f>IF(F25=0,"",'3. PELAPORAN PST6'!F25)</f>
        <v>NUR HANINAH BINTI MOHD YASIN</v>
      </c>
      <c r="H25" s="20"/>
      <c r="I25" s="22"/>
      <c r="J25" s="27"/>
      <c r="K25" s="20"/>
      <c r="L25" s="20"/>
      <c r="M25" s="20"/>
      <c r="N25" s="20"/>
      <c r="O25" s="20"/>
    </row>
    <row r="26" spans="1:15" ht="7.5" hidden="1" customHeight="1">
      <c r="A26" s="40">
        <v>15</v>
      </c>
      <c r="B26" s="48" t="str">
        <f>IF('2. PELAPORAN KELAS'!T$10="","",'2. PELAPORAN KELAS'!T$10)</f>
        <v/>
      </c>
      <c r="C26" s="40" t="str">
        <f>IF(B26="","",VLOOKUP($G$11,'2. PELAPORAN KELAS'!$A$11:$V$70,20))</f>
        <v/>
      </c>
      <c r="D26" s="97" t="str">
        <f>IFERROR(IF(B26="","",HLOOKUP(C26,'5. PERNYATAAN TAHAP PENGUASAAN'!$D$2:$I$22,16)),"Tiada")</f>
        <v/>
      </c>
      <c r="E26" s="10"/>
      <c r="F26" s="20" t="str">
        <f>'2. PELAPORAN KELAS'!B25</f>
        <v>NUR IZZREENA BINTI ISMAIL</v>
      </c>
      <c r="G26" s="20" t="str">
        <f>IF(F26=0,"",'3. PELAPORAN PST6'!F26)</f>
        <v>NUR IZZREENA BINTI ISMAIL</v>
      </c>
      <c r="H26" s="20"/>
      <c r="I26" s="22"/>
      <c r="J26" s="27"/>
      <c r="K26" s="20"/>
      <c r="L26" s="20"/>
      <c r="M26" s="20"/>
      <c r="N26" s="20"/>
      <c r="O26" s="20"/>
    </row>
    <row r="27" spans="1:15" ht="7.5" hidden="1" customHeight="1">
      <c r="A27" s="40">
        <v>16</v>
      </c>
      <c r="B27" s="48" t="str">
        <f>IF('2. PELAPORAN KELAS'!U$10="","",'2. PELAPORAN KELAS'!U$10)</f>
        <v/>
      </c>
      <c r="C27" s="40" t="str">
        <f>IF(B27="","",VLOOKUP($G$11,'2. PELAPORAN KELAS'!$A$11:$V$70,21))</f>
        <v/>
      </c>
      <c r="D27" s="97" t="str">
        <f>IFERROR(IF(B27="","",HLOOKUP(C27,'5. PERNYATAAN TAHAP PENGUASAAN'!$D$2:$I$22,17)),"Tiada")</f>
        <v/>
      </c>
      <c r="E27" s="10"/>
      <c r="F27" s="20" t="str">
        <f>'2. PELAPORAN KELAS'!B26</f>
        <v>NURDIANA BINTI ZAIRUL NIZWAN</v>
      </c>
      <c r="G27" s="20" t="str">
        <f>IF(F27=0,"",'3. PELAPORAN PST6'!F27)</f>
        <v>NURDIANA BINTI ZAIRUL NIZWAN</v>
      </c>
      <c r="H27" s="20"/>
      <c r="I27" s="22"/>
      <c r="J27" s="27"/>
      <c r="K27" s="20"/>
      <c r="L27" s="20"/>
      <c r="M27" s="20"/>
      <c r="N27" s="20"/>
      <c r="O27" s="20"/>
    </row>
    <row r="28" spans="1:15" ht="18">
      <c r="A28" s="14" t="s">
        <v>34</v>
      </c>
      <c r="B28" s="92"/>
      <c r="C28" s="25"/>
      <c r="D28" s="38"/>
      <c r="E28" s="10"/>
      <c r="F28" s="20" t="str">
        <f>'2. PELAPORAN KELAS'!B27</f>
        <v>NURUL ASYIQIN BINTI SAPI'EE</v>
      </c>
      <c r="G28" s="20" t="str">
        <f>IF(F28=0,"",'3. PELAPORAN PST6'!F28)</f>
        <v>NURUL ASYIQIN BINTI SAPI'EE</v>
      </c>
      <c r="H28" s="20"/>
      <c r="I28" s="20"/>
      <c r="J28" s="27"/>
      <c r="K28" s="20"/>
      <c r="L28" s="20"/>
      <c r="M28" s="20"/>
      <c r="N28" s="20"/>
      <c r="O28" s="20"/>
    </row>
    <row r="29" spans="1:15" ht="25.5" customHeight="1">
      <c r="A29" s="136" t="s">
        <v>71</v>
      </c>
      <c r="B29" s="137"/>
      <c r="C29" s="137"/>
      <c r="D29" s="138"/>
      <c r="F29" s="20" t="str">
        <f>'2. PELAPORAN KELAS'!B28</f>
        <v>SHAKIRAH ALIAH BT SHAMSUL HELMY</v>
      </c>
      <c r="G29" s="20" t="str">
        <f>IF(F29=0,"",'3. PELAPORAN PST6'!F29)</f>
        <v>SHAKIRAH ALIAH BT SHAMSUL HELMY</v>
      </c>
      <c r="H29" s="20"/>
      <c r="I29" s="20"/>
      <c r="J29" s="27"/>
      <c r="K29" s="20"/>
      <c r="L29" s="20"/>
      <c r="M29" s="20"/>
      <c r="N29" s="20"/>
      <c r="O29" s="20"/>
    </row>
    <row r="30" spans="1:15" ht="21.75" customHeight="1">
      <c r="A30" s="139"/>
      <c r="B30" s="140"/>
      <c r="C30" s="140"/>
      <c r="D30" s="141"/>
      <c r="F30" s="20" t="str">
        <f>'2. PELAPORAN KELAS'!B29</f>
        <v>SITI AISYAH BINTI SHAHRUL NIZAM</v>
      </c>
      <c r="G30" s="20" t="str">
        <f>IF(F30=0,"",'3. PELAPORAN PST6'!F30)</f>
        <v>SITI AISYAH BINTI SHAHRUL NIZAM</v>
      </c>
      <c r="H30" s="20"/>
      <c r="I30" s="20"/>
      <c r="J30" s="20"/>
      <c r="K30" s="20"/>
      <c r="L30" s="20"/>
      <c r="M30" s="20"/>
      <c r="N30" s="20"/>
      <c r="O30" s="20"/>
    </row>
    <row r="31" spans="1:15" ht="18.75" customHeight="1">
      <c r="A31" s="142"/>
      <c r="B31" s="143"/>
      <c r="C31" s="143"/>
      <c r="D31" s="144"/>
      <c r="F31" s="20" t="str">
        <f>'2. PELAPORAN KELAS'!B30</f>
        <v>VAISNAVI A/P RAMESH KUMAR</v>
      </c>
      <c r="G31" s="20" t="str">
        <f>IF(F31=0,"",'3. PELAPORAN PST6'!F31)</f>
        <v>VAISNAVI A/P RAMESH KUMAR</v>
      </c>
      <c r="H31" s="20"/>
      <c r="I31" s="20"/>
      <c r="J31" s="20"/>
      <c r="K31" s="20"/>
      <c r="L31" s="20"/>
      <c r="M31" s="20"/>
      <c r="N31" s="20"/>
      <c r="O31" s="20"/>
    </row>
    <row r="32" spans="1:15">
      <c r="A32" s="39"/>
      <c r="B32" s="39"/>
      <c r="C32" s="39"/>
      <c r="D32" s="39"/>
      <c r="F32" s="20">
        <f>'2. PELAPORAN KELAS'!B31</f>
        <v>0</v>
      </c>
      <c r="G32" s="20" t="str">
        <f>IF(F32=0,"",'3. PELAPORAN PST6'!F32)</f>
        <v/>
      </c>
      <c r="H32" s="20"/>
      <c r="I32" s="20"/>
      <c r="J32" s="20"/>
      <c r="K32" s="20"/>
      <c r="L32" s="20"/>
      <c r="M32" s="20"/>
      <c r="N32" s="20"/>
      <c r="O32" s="20"/>
    </row>
    <row r="33" spans="1:15">
      <c r="A33" s="26"/>
      <c r="B33" s="93"/>
      <c r="C33" s="26"/>
      <c r="D33" s="26"/>
      <c r="F33" s="20">
        <f>'2. PELAPORAN KELAS'!B32</f>
        <v>0</v>
      </c>
      <c r="G33" s="20" t="str">
        <f>IF(F33=0,"",'3. PELAPORAN PST6'!F33)</f>
        <v/>
      </c>
      <c r="H33" s="20"/>
      <c r="I33" s="20"/>
      <c r="J33" s="20"/>
      <c r="K33" s="20"/>
      <c r="L33" s="20"/>
      <c r="M33" s="20"/>
      <c r="N33" s="20"/>
      <c r="O33" s="20"/>
    </row>
    <row r="34" spans="1:15">
      <c r="F34" s="20">
        <f>'2. PELAPORAN KELAS'!B33</f>
        <v>0</v>
      </c>
      <c r="G34" s="20" t="str">
        <f>IF(F34=0,"",'3. PELAPORAN PST6'!F34)</f>
        <v/>
      </c>
      <c r="H34" s="20"/>
      <c r="I34" s="20"/>
      <c r="J34" s="20"/>
      <c r="K34" s="20"/>
      <c r="L34" s="20"/>
      <c r="M34" s="20"/>
      <c r="N34" s="20"/>
      <c r="O34" s="20"/>
    </row>
    <row r="35" spans="1:15">
      <c r="A35" s="13"/>
      <c r="B35" s="94"/>
      <c r="D35" s="117" t="s">
        <v>278</v>
      </c>
      <c r="F35" s="20">
        <f>'2. PELAPORAN KELAS'!B34</f>
        <v>0</v>
      </c>
      <c r="G35" s="20" t="str">
        <f>IF(F35=0,"",'3. PELAPORAN PST6'!F35)</f>
        <v/>
      </c>
      <c r="H35" s="20"/>
      <c r="I35" s="20"/>
      <c r="J35" s="20"/>
      <c r="K35" s="20"/>
      <c r="L35" s="20"/>
      <c r="M35" s="20"/>
      <c r="N35" s="20"/>
      <c r="O35" s="20"/>
    </row>
    <row r="36" spans="1:15" ht="15.75">
      <c r="A36" s="119" t="str">
        <f>'2. PELAPORAN KELAS'!D6</f>
        <v>PN NOR IZAN BINTI ABDUL GHANI</v>
      </c>
      <c r="D36" s="118" t="str">
        <f>'2. PELAPORAN KELAS'!H6</f>
        <v>CIK HJH ZAHARAH BINTI MD TOP</v>
      </c>
      <c r="F36" s="20">
        <f>'2. PELAPORAN KELAS'!B35</f>
        <v>0</v>
      </c>
      <c r="G36" s="20" t="str">
        <f>IF(F36=0,"",'3. PELAPORAN PST6'!F36)</f>
        <v/>
      </c>
      <c r="H36" s="20"/>
      <c r="I36" s="20"/>
      <c r="J36" s="20"/>
      <c r="K36" s="20"/>
      <c r="L36" s="20"/>
      <c r="M36" s="20"/>
      <c r="N36" s="20"/>
      <c r="O36" s="20"/>
    </row>
    <row r="37" spans="1:15">
      <c r="A37" t="s">
        <v>35</v>
      </c>
      <c r="B37" s="95">
        <f ca="1">NOW()</f>
        <v>42703.354660300924</v>
      </c>
      <c r="D37" t="s">
        <v>279</v>
      </c>
      <c r="F37" s="20">
        <f>'2. PELAPORAN KELAS'!B36</f>
        <v>0</v>
      </c>
      <c r="G37" s="20" t="str">
        <f>IF(F37=0,"",'3. PELAPORAN PST6'!F37)</f>
        <v/>
      </c>
      <c r="H37" s="20"/>
      <c r="I37" s="20"/>
      <c r="J37" s="20"/>
      <c r="K37" s="20"/>
      <c r="L37" s="20"/>
      <c r="M37" s="20"/>
      <c r="N37" s="20"/>
      <c r="O37" s="20"/>
    </row>
    <row r="38" spans="1:15">
      <c r="F38" s="20">
        <f>'2. PELAPORAN KELAS'!B37</f>
        <v>0</v>
      </c>
      <c r="G38" s="20" t="str">
        <f>IF(F38=0,"",'3. PELAPORAN PST6'!F38)</f>
        <v/>
      </c>
      <c r="H38" s="20"/>
      <c r="I38" s="20"/>
      <c r="J38" s="20"/>
      <c r="K38" s="20"/>
      <c r="L38" s="20"/>
      <c r="M38" s="20"/>
      <c r="N38" s="20"/>
      <c r="O38" s="20"/>
    </row>
    <row r="39" spans="1:15">
      <c r="F39" s="20">
        <f>'2. PELAPORAN KELAS'!B38</f>
        <v>0</v>
      </c>
      <c r="G39" s="20" t="str">
        <f>IF(F39=0,"",'3. PELAPORAN PST6'!F39)</f>
        <v/>
      </c>
      <c r="H39" s="20"/>
      <c r="I39" s="20"/>
      <c r="J39" s="20"/>
      <c r="K39" s="20"/>
      <c r="L39" s="20"/>
      <c r="M39" s="20"/>
      <c r="N39" s="20"/>
      <c r="O39" s="20"/>
    </row>
    <row r="40" spans="1:15">
      <c r="F40" s="20">
        <f>'2. PELAPORAN KELAS'!B39</f>
        <v>0</v>
      </c>
      <c r="G40" s="20" t="str">
        <f>IF(F40=0,"",'3. PELAPORAN PST6'!F40)</f>
        <v/>
      </c>
      <c r="H40" s="20"/>
      <c r="I40" s="20"/>
      <c r="J40" s="20"/>
      <c r="K40" s="20"/>
      <c r="L40" s="20"/>
      <c r="M40" s="20"/>
      <c r="N40" s="20"/>
      <c r="O40" s="20"/>
    </row>
    <row r="41" spans="1:15">
      <c r="F41" s="20">
        <f>'2. PELAPORAN KELAS'!B40</f>
        <v>0</v>
      </c>
      <c r="G41" s="20" t="str">
        <f>IF(F41=0,"",'3. PELAPORAN PST6'!F41)</f>
        <v/>
      </c>
      <c r="H41" s="20"/>
      <c r="I41" s="20"/>
      <c r="J41" s="20"/>
      <c r="K41" s="20"/>
      <c r="L41" s="20"/>
      <c r="M41" s="20"/>
      <c r="N41" s="20"/>
      <c r="O41" s="20"/>
    </row>
    <row r="42" spans="1:15">
      <c r="F42" s="20">
        <f>'2. PELAPORAN KELAS'!B41</f>
        <v>0</v>
      </c>
      <c r="G42" s="20" t="str">
        <f>IF(F42=0,"",'3. PELAPORAN PST6'!F42)</f>
        <v/>
      </c>
      <c r="H42" s="20"/>
      <c r="I42" s="20"/>
      <c r="J42" s="20"/>
      <c r="K42" s="20"/>
      <c r="L42" s="20"/>
      <c r="M42" s="20"/>
      <c r="N42" s="20"/>
      <c r="O42" s="20"/>
    </row>
    <row r="43" spans="1:15">
      <c r="F43" s="20">
        <f>'2. PELAPORAN KELAS'!B42</f>
        <v>0</v>
      </c>
      <c r="G43" s="20" t="str">
        <f>IF(F43=0,"",'3. PELAPORAN PST6'!F43)</f>
        <v/>
      </c>
      <c r="H43" s="20"/>
      <c r="I43" s="20"/>
      <c r="J43" s="20"/>
      <c r="K43" s="20"/>
      <c r="L43" s="20"/>
      <c r="M43" s="20"/>
      <c r="N43" s="20"/>
      <c r="O43" s="20"/>
    </row>
    <row r="44" spans="1:15">
      <c r="F44" s="20">
        <f>'2. PELAPORAN KELAS'!B43</f>
        <v>0</v>
      </c>
      <c r="G44" s="20" t="str">
        <f>IF(F44=0,"",'3. PELAPORAN PST6'!F44)</f>
        <v/>
      </c>
      <c r="H44" s="20"/>
      <c r="I44" s="20"/>
      <c r="J44" s="20"/>
      <c r="K44" s="20"/>
      <c r="L44" s="20"/>
      <c r="M44" s="20"/>
      <c r="N44" s="20"/>
      <c r="O44" s="20"/>
    </row>
    <row r="45" spans="1:15">
      <c r="F45" s="20">
        <f>'2. PELAPORAN KELAS'!B44</f>
        <v>0</v>
      </c>
      <c r="G45" s="20" t="str">
        <f>IF(F45=0,"",'3. PELAPORAN PST6'!F45)</f>
        <v/>
      </c>
      <c r="H45" s="20"/>
      <c r="I45" s="20"/>
      <c r="J45" s="20"/>
      <c r="K45" s="20"/>
      <c r="L45" s="20"/>
      <c r="M45" s="20"/>
      <c r="N45" s="20"/>
      <c r="O45" s="20"/>
    </row>
    <row r="46" spans="1:15">
      <c r="F46" s="20">
        <f>'2. PELAPORAN KELAS'!B45</f>
        <v>0</v>
      </c>
      <c r="G46" s="20" t="str">
        <f>IF(F46=0,"",'3. PELAPORAN PST6'!F46)</f>
        <v/>
      </c>
      <c r="H46" s="20"/>
      <c r="I46" s="20"/>
      <c r="J46" s="20"/>
      <c r="K46" s="20"/>
      <c r="L46" s="20"/>
      <c r="M46" s="20"/>
      <c r="N46" s="20"/>
      <c r="O46" s="20"/>
    </row>
    <row r="47" spans="1:15">
      <c r="F47" s="20">
        <f>'2. PELAPORAN KELAS'!B46</f>
        <v>0</v>
      </c>
      <c r="G47" s="20" t="str">
        <f>IF(F47=0,"",'3. PELAPORAN PST6'!F47)</f>
        <v/>
      </c>
      <c r="H47" s="20"/>
      <c r="I47" s="20"/>
      <c r="J47" s="20"/>
      <c r="K47" s="20"/>
      <c r="L47" s="20"/>
      <c r="M47" s="20"/>
      <c r="N47" s="20"/>
      <c r="O47" s="20"/>
    </row>
    <row r="48" spans="1:15">
      <c r="F48" s="20">
        <f>'2. PELAPORAN KELAS'!B47</f>
        <v>0</v>
      </c>
      <c r="G48" s="20" t="str">
        <f>IF(F48=0,"",'3. PELAPORAN PST6'!F48)</f>
        <v/>
      </c>
      <c r="H48" s="20"/>
      <c r="I48" s="20"/>
      <c r="J48" s="20"/>
      <c r="K48" s="20"/>
      <c r="L48" s="20"/>
      <c r="M48" s="20"/>
      <c r="N48" s="20"/>
      <c r="O48" s="20"/>
    </row>
    <row r="49" spans="6:15">
      <c r="F49" s="20">
        <f>'2. PELAPORAN KELAS'!B48</f>
        <v>0</v>
      </c>
      <c r="G49" s="20" t="str">
        <f>IF(F49=0,"",'3. PELAPORAN PST6'!F49)</f>
        <v/>
      </c>
      <c r="H49" s="20"/>
      <c r="I49" s="20"/>
      <c r="J49" s="20"/>
      <c r="K49" s="20"/>
      <c r="L49" s="20"/>
      <c r="M49" s="20"/>
      <c r="N49" s="20"/>
      <c r="O49" s="20"/>
    </row>
    <row r="50" spans="6:15">
      <c r="F50" s="20">
        <f>'2. PELAPORAN KELAS'!B49</f>
        <v>0</v>
      </c>
      <c r="G50" s="20" t="str">
        <f>IF(F50=0,"",'3. PELAPORAN PST6'!F50)</f>
        <v/>
      </c>
      <c r="H50" s="20"/>
      <c r="I50" s="20"/>
      <c r="J50" s="20"/>
      <c r="K50" s="20"/>
      <c r="L50" s="20"/>
      <c r="M50" s="20"/>
      <c r="N50" s="20"/>
      <c r="O50" s="20"/>
    </row>
    <row r="51" spans="6:15">
      <c r="F51" s="20">
        <f>'2. PELAPORAN KELAS'!B50</f>
        <v>0</v>
      </c>
      <c r="G51" s="20" t="str">
        <f>IF(F51=0,"",'3. PELAPORAN PST6'!F51)</f>
        <v/>
      </c>
      <c r="H51" s="20"/>
      <c r="I51" s="20"/>
      <c r="J51" s="20"/>
      <c r="K51" s="20"/>
      <c r="L51" s="20"/>
      <c r="M51" s="20"/>
      <c r="N51" s="20"/>
      <c r="O51" s="20"/>
    </row>
    <row r="52" spans="6:15">
      <c r="F52" s="20">
        <f>'2. PELAPORAN KELAS'!B51</f>
        <v>0</v>
      </c>
      <c r="G52" s="20" t="str">
        <f>IF(F52=0,"",'3. PELAPORAN PST6'!F52)</f>
        <v/>
      </c>
      <c r="H52" s="20"/>
      <c r="I52" s="20"/>
      <c r="J52" s="20"/>
      <c r="K52" s="20"/>
      <c r="L52" s="20"/>
      <c r="M52" s="20"/>
      <c r="N52" s="20"/>
      <c r="O52" s="20"/>
    </row>
    <row r="53" spans="6:15">
      <c r="F53" s="20">
        <f>'2. PELAPORAN KELAS'!B52</f>
        <v>0</v>
      </c>
      <c r="G53" s="20" t="str">
        <f>IF(F53=0,"",'3. PELAPORAN PST6'!F53)</f>
        <v/>
      </c>
      <c r="H53" s="20"/>
      <c r="I53" s="20"/>
      <c r="J53" s="20"/>
      <c r="K53" s="20"/>
      <c r="L53" s="20"/>
      <c r="M53" s="20"/>
      <c r="N53" s="20"/>
      <c r="O53" s="20"/>
    </row>
    <row r="54" spans="6:15">
      <c r="F54" s="20">
        <f>'2. PELAPORAN KELAS'!B53</f>
        <v>0</v>
      </c>
      <c r="G54" s="20" t="str">
        <f>IF(F54=0,"",'3. PELAPORAN PST6'!F54)</f>
        <v/>
      </c>
      <c r="H54" s="20"/>
      <c r="I54" s="20"/>
      <c r="J54" s="20"/>
      <c r="K54" s="20"/>
      <c r="L54" s="20"/>
      <c r="M54" s="20"/>
      <c r="N54" s="20"/>
      <c r="O54" s="20"/>
    </row>
    <row r="55" spans="6:15">
      <c r="F55" s="20">
        <f>'2. PELAPORAN KELAS'!B54</f>
        <v>0</v>
      </c>
      <c r="G55" s="20" t="str">
        <f>IF(F55=0,"",'3. PELAPORAN PST6'!F55)</f>
        <v/>
      </c>
      <c r="H55" s="20"/>
      <c r="I55" s="20"/>
      <c r="J55" s="20"/>
      <c r="K55" s="20"/>
      <c r="L55" s="20"/>
      <c r="M55" s="20"/>
      <c r="N55" s="20"/>
      <c r="O55" s="20"/>
    </row>
    <row r="56" spans="6:15">
      <c r="F56" s="20">
        <f>'2. PELAPORAN KELAS'!B55</f>
        <v>0</v>
      </c>
      <c r="G56" s="20" t="str">
        <f>IF(F56=0,"",'3. PELAPORAN PST6'!F56)</f>
        <v/>
      </c>
      <c r="H56" s="20"/>
      <c r="I56" s="20"/>
      <c r="J56" s="20"/>
      <c r="K56" s="20"/>
      <c r="L56" s="20"/>
      <c r="M56" s="20"/>
      <c r="N56" s="20"/>
      <c r="O56" s="20"/>
    </row>
    <row r="57" spans="6:15">
      <c r="F57" s="20">
        <f>'2. PELAPORAN KELAS'!B56</f>
        <v>0</v>
      </c>
      <c r="G57" s="20" t="str">
        <f>IF(F57=0,"",'3. PELAPORAN PST6'!F57)</f>
        <v/>
      </c>
      <c r="H57" s="20"/>
      <c r="I57" s="20"/>
      <c r="J57" s="20"/>
      <c r="K57" s="20"/>
      <c r="L57" s="20"/>
      <c r="M57" s="20"/>
      <c r="N57" s="20"/>
      <c r="O57" s="20"/>
    </row>
    <row r="58" spans="6:15">
      <c r="F58" s="20">
        <f>'2. PELAPORAN KELAS'!B57</f>
        <v>0</v>
      </c>
      <c r="G58" s="20" t="str">
        <f>IF(F58=0,"",'3. PELAPORAN PST6'!F58)</f>
        <v/>
      </c>
      <c r="H58" s="20"/>
      <c r="I58" s="20"/>
      <c r="J58" s="20"/>
      <c r="K58" s="20"/>
      <c r="L58" s="20"/>
      <c r="M58" s="20"/>
      <c r="N58" s="20"/>
      <c r="O58" s="20"/>
    </row>
    <row r="59" spans="6:15">
      <c r="F59" s="20">
        <f>'2. PELAPORAN KELAS'!B58</f>
        <v>0</v>
      </c>
      <c r="G59" s="20" t="str">
        <f>IF(F59=0,"",'3. PELAPORAN PST6'!F59)</f>
        <v/>
      </c>
      <c r="H59" s="20"/>
      <c r="I59" s="20"/>
      <c r="J59" s="20"/>
      <c r="K59" s="20"/>
      <c r="L59" s="20"/>
      <c r="M59" s="20"/>
      <c r="N59" s="20"/>
      <c r="O59" s="20"/>
    </row>
    <row r="60" spans="6:15">
      <c r="F60" s="20">
        <f>'2. PELAPORAN KELAS'!B59</f>
        <v>0</v>
      </c>
      <c r="G60" s="20" t="str">
        <f>IF(F60=0,"",'3. PELAPORAN PST6'!F60)</f>
        <v/>
      </c>
      <c r="H60" s="20"/>
      <c r="I60" s="20"/>
      <c r="J60" s="20"/>
      <c r="K60" s="20"/>
      <c r="L60" s="20"/>
      <c r="M60" s="20"/>
      <c r="N60" s="20"/>
      <c r="O60" s="20"/>
    </row>
    <row r="61" spans="6:15">
      <c r="F61" s="20">
        <f>'2. PELAPORAN KELAS'!B60</f>
        <v>0</v>
      </c>
      <c r="G61" s="20" t="str">
        <f>IF(F61=0,"",'3. PELAPORAN PST6'!F61)</f>
        <v/>
      </c>
      <c r="H61" s="20"/>
      <c r="I61" s="20"/>
      <c r="J61" s="20"/>
      <c r="K61" s="20"/>
      <c r="L61" s="20"/>
      <c r="M61" s="20"/>
      <c r="N61" s="20"/>
      <c r="O61" s="20"/>
    </row>
    <row r="62" spans="6:15">
      <c r="F62" s="20">
        <f>'2. PELAPORAN KELAS'!B61</f>
        <v>0</v>
      </c>
      <c r="G62" s="20" t="str">
        <f>IF(F62=0,"",'3. PELAPORAN PST6'!F62)</f>
        <v/>
      </c>
      <c r="H62" s="20"/>
      <c r="I62" s="20"/>
      <c r="J62" s="20"/>
      <c r="K62" s="20"/>
      <c r="L62" s="20"/>
      <c r="M62" s="20"/>
      <c r="N62" s="20"/>
      <c r="O62" s="20"/>
    </row>
    <row r="63" spans="6:15">
      <c r="F63" s="20">
        <f>'2. PELAPORAN KELAS'!B62</f>
        <v>0</v>
      </c>
      <c r="G63" s="20" t="str">
        <f>IF(F63=0,"",'3. PELAPORAN PST6'!F63)</f>
        <v/>
      </c>
      <c r="H63" s="20"/>
      <c r="I63" s="20"/>
      <c r="J63" s="20"/>
      <c r="K63" s="20"/>
      <c r="L63" s="20"/>
      <c r="M63" s="20"/>
      <c r="N63" s="20"/>
      <c r="O63" s="20"/>
    </row>
  </sheetData>
  <sheetProtection algorithmName="SHA-512" hashValue="/g0AVjZf5ekidLphZV3O64qnnbU3O6o4r63xki6xD/eEqzSs1m7RXXYUrjOh5/Nj/kvCcutBZq2kt36i70Kt0w==" saltValue="tHKgPFkcMLSI07SBOuCR1w==" spinCount="100000" sheet="1" objects="1" scenarios="1" formatRows="0"/>
  <mergeCells count="6">
    <mergeCell ref="A1:D1"/>
    <mergeCell ref="A29:D31"/>
    <mergeCell ref="A10:A11"/>
    <mergeCell ref="B10:B11"/>
    <mergeCell ref="C10:C11"/>
    <mergeCell ref="D10:D11"/>
  </mergeCells>
  <conditionalFormatting sqref="J12:J29">
    <cfRule type="duplicateValues" dxfId="0" priority="2"/>
  </conditionalFormatting>
  <printOptions horizontalCentered="1"/>
  <pageMargins left="0.23622047244094499" right="0.23622047244094499" top="9.0551180999999994E-2" bottom="9.0551180999999994E-2" header="0.31496062992126" footer="0.31496062992126"/>
  <pageSetup paperSize="9" scale="55" fitToHeight="0" orientation="portrait" blackAndWhite="1" r:id="rId1"/>
  <headerFooter>
    <oddHeader>&amp;CPENTAKSIRAN SEKOLAH TAHUN 6 (PST6)</oddHeader>
  </headerFooter>
  <drawing r:id="rId2"/>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W175"/>
  <sheetViews>
    <sheetView showGridLines="0" showRowColHeaders="0" zoomScale="80" zoomScaleNormal="80" zoomScaleSheetLayoutView="90" workbookViewId="0">
      <selection activeCell="J146" sqref="J146"/>
    </sheetView>
  </sheetViews>
  <sheetFormatPr defaultColWidth="0" defaultRowHeight="16.5"/>
  <cols>
    <col min="1" max="1" width="2.85546875" style="64" customWidth="1"/>
    <col min="2" max="2" width="22.7109375" style="64" customWidth="1"/>
    <col min="3" max="8" width="9.7109375" style="64" customWidth="1"/>
    <col min="9" max="9" width="9.140625" style="64" customWidth="1"/>
    <col min="10" max="10" width="22.7109375" style="64" customWidth="1"/>
    <col min="11" max="16" width="9.7109375" style="64" customWidth="1"/>
    <col min="17" max="17" width="6.28515625" style="64" customWidth="1"/>
    <col min="18" max="23" width="0" style="64" hidden="1" customWidth="1"/>
    <col min="24" max="16384" width="9.140625" style="64" hidden="1"/>
  </cols>
  <sheetData>
    <row r="1" spans="1:23" ht="15.95" customHeight="1">
      <c r="A1" s="149" t="str">
        <f>'2. PELAPORAN KELAS'!D7</f>
        <v>6 NILAM</v>
      </c>
      <c r="B1" s="149"/>
      <c r="C1" s="149"/>
      <c r="D1" s="149"/>
      <c r="E1" s="149"/>
      <c r="F1" s="149"/>
      <c r="G1" s="149"/>
      <c r="H1" s="149"/>
      <c r="I1" s="149"/>
      <c r="J1" s="149"/>
      <c r="K1" s="149"/>
      <c r="L1" s="149"/>
      <c r="M1" s="149"/>
      <c r="N1" s="149"/>
      <c r="O1" s="149"/>
      <c r="P1" s="149"/>
      <c r="Q1" s="149"/>
    </row>
    <row r="2" spans="1:23" ht="15.95" customHeight="1">
      <c r="A2" s="149"/>
      <c r="B2" s="149"/>
      <c r="C2" s="149"/>
      <c r="D2" s="149"/>
      <c r="E2" s="149"/>
      <c r="F2" s="149"/>
      <c r="G2" s="149"/>
      <c r="H2" s="149"/>
      <c r="I2" s="149"/>
      <c r="J2" s="149"/>
      <c r="K2" s="149"/>
      <c r="L2" s="149"/>
      <c r="M2" s="149"/>
      <c r="N2" s="149"/>
      <c r="O2" s="149"/>
      <c r="P2" s="149"/>
      <c r="Q2" s="149"/>
    </row>
    <row r="3" spans="1:23" ht="15.95" customHeight="1">
      <c r="A3" s="149"/>
      <c r="B3" s="149"/>
      <c r="C3" s="149"/>
      <c r="D3" s="149"/>
      <c r="E3" s="149"/>
      <c r="F3" s="149"/>
      <c r="G3" s="149"/>
      <c r="H3" s="149"/>
      <c r="I3" s="149"/>
      <c r="J3" s="149"/>
      <c r="K3" s="149"/>
      <c r="L3" s="149"/>
      <c r="M3" s="149"/>
      <c r="N3" s="149"/>
      <c r="O3" s="149"/>
      <c r="P3" s="149"/>
      <c r="Q3" s="149"/>
    </row>
    <row r="4" spans="1:23" ht="15.95" customHeight="1">
      <c r="A4" s="149"/>
      <c r="B4" s="149"/>
      <c r="C4" s="149"/>
      <c r="D4" s="149"/>
      <c r="E4" s="149"/>
      <c r="F4" s="149"/>
      <c r="G4" s="149"/>
      <c r="H4" s="149"/>
      <c r="I4" s="149"/>
      <c r="J4" s="149"/>
      <c r="K4" s="149"/>
      <c r="L4" s="149"/>
      <c r="M4" s="149"/>
      <c r="N4" s="149"/>
      <c r="O4" s="149"/>
      <c r="P4" s="149"/>
      <c r="Q4" s="149"/>
    </row>
    <row r="5" spans="1:23" ht="15.95" customHeight="1">
      <c r="A5" s="65"/>
      <c r="B5" s="65"/>
      <c r="C5" s="65"/>
      <c r="D5" s="65"/>
      <c r="E5" s="65"/>
      <c r="F5" s="65"/>
      <c r="G5" s="65"/>
      <c r="H5" s="66"/>
      <c r="I5" s="66"/>
      <c r="J5" s="65"/>
      <c r="K5" s="65"/>
      <c r="L5" s="65"/>
      <c r="M5" s="65"/>
      <c r="N5" s="65"/>
      <c r="O5" s="67"/>
      <c r="P5" s="67"/>
      <c r="Q5" s="67"/>
    </row>
    <row r="6" spans="1:23" ht="18.75">
      <c r="A6" s="68"/>
      <c r="B6" s="69" t="str">
        <f>'2. PELAPORAN KELAS'!F10</f>
        <v>BAHASA MELAYU</v>
      </c>
      <c r="C6" s="70"/>
      <c r="D6" s="70"/>
      <c r="E6" s="70"/>
      <c r="F6" s="70"/>
      <c r="G6" s="70"/>
      <c r="H6" s="71"/>
      <c r="I6" s="68"/>
      <c r="J6" s="69" t="str">
        <f>'2. PELAPORAN KELAS'!G10</f>
        <v>BAHASA INGGERIS</v>
      </c>
      <c r="K6" s="70"/>
      <c r="L6" s="70"/>
      <c r="M6" s="70"/>
      <c r="N6" s="70"/>
      <c r="O6" s="70"/>
      <c r="P6" s="71"/>
      <c r="Q6" s="70"/>
    </row>
    <row r="7" spans="1:23">
      <c r="A7" s="72"/>
      <c r="B7" s="73" t="s">
        <v>224</v>
      </c>
      <c r="C7" s="74" t="s">
        <v>225</v>
      </c>
      <c r="D7" s="74" t="s">
        <v>226</v>
      </c>
      <c r="E7" s="74" t="s">
        <v>227</v>
      </c>
      <c r="F7" s="74" t="s">
        <v>228</v>
      </c>
      <c r="G7" s="74" t="s">
        <v>229</v>
      </c>
      <c r="H7" s="74" t="s">
        <v>230</v>
      </c>
      <c r="I7" s="72"/>
      <c r="J7" s="73" t="s">
        <v>224</v>
      </c>
      <c r="K7" s="74" t="s">
        <v>225</v>
      </c>
      <c r="L7" s="74" t="s">
        <v>226</v>
      </c>
      <c r="M7" s="74" t="s">
        <v>227</v>
      </c>
      <c r="N7" s="74" t="s">
        <v>228</v>
      </c>
      <c r="O7" s="74" t="s">
        <v>229</v>
      </c>
      <c r="P7" s="74" t="s">
        <v>230</v>
      </c>
      <c r="Q7" s="72"/>
    </row>
    <row r="8" spans="1:23">
      <c r="A8" s="72"/>
      <c r="B8" s="75" t="s">
        <v>231</v>
      </c>
      <c r="C8" s="110">
        <f>COUNTIF('2. PELAPORAN KELAS'!$F$11:$F$70,1)</f>
        <v>0</v>
      </c>
      <c r="D8" s="110">
        <f>COUNTIF('2. PELAPORAN KELAS'!$F$11:$F$70,2)</f>
        <v>2</v>
      </c>
      <c r="E8" s="110">
        <f>COUNTIF('2. PELAPORAN KELAS'!$F$11:$F$70,3)</f>
        <v>5</v>
      </c>
      <c r="F8" s="110">
        <f>COUNTIF('2. PELAPORAN KELAS'!$F$11:$F$70,4)</f>
        <v>3</v>
      </c>
      <c r="G8" s="110">
        <f>COUNTIF('2. PELAPORAN KELAS'!$F$11:$F$70,5)</f>
        <v>4</v>
      </c>
      <c r="H8" s="110">
        <f>COUNTIF('2. PELAPORAN KELAS'!$F$11:$F$70,6)</f>
        <v>6</v>
      </c>
      <c r="I8" s="72"/>
      <c r="J8" s="75" t="s">
        <v>231</v>
      </c>
      <c r="K8" s="110">
        <f>COUNTIF('2. PELAPORAN KELAS'!$G$11:$G$70,1)</f>
        <v>0</v>
      </c>
      <c r="L8" s="110">
        <f>COUNTIF('2. PELAPORAN KELAS'!$G$11:$G$70,2)</f>
        <v>0</v>
      </c>
      <c r="M8" s="110">
        <f>COUNTIF('2. PELAPORAN KELAS'!$G$11:$G$70,3)</f>
        <v>4</v>
      </c>
      <c r="N8" s="110">
        <f>COUNTIF('2. PELAPORAN KELAS'!$G$11:$G$70,4)</f>
        <v>6</v>
      </c>
      <c r="O8" s="110">
        <f>COUNTIF('2. PELAPORAN KELAS'!$G$11:$G$70,5)</f>
        <v>5</v>
      </c>
      <c r="P8" s="110">
        <f>COUNTIF('2. PELAPORAN KELAS'!$G$11:$G$70,6)</f>
        <v>5</v>
      </c>
      <c r="Q8" s="72"/>
    </row>
    <row r="9" spans="1:23">
      <c r="A9" s="72"/>
      <c r="B9" s="72"/>
      <c r="C9" s="72"/>
      <c r="D9" s="72"/>
      <c r="E9" s="72"/>
      <c r="F9" s="72"/>
      <c r="G9" s="72"/>
      <c r="H9" s="72"/>
      <c r="I9" s="72"/>
      <c r="J9" s="72"/>
      <c r="K9" s="72"/>
      <c r="L9" s="72"/>
      <c r="M9" s="72"/>
      <c r="N9" s="72"/>
      <c r="O9" s="72"/>
      <c r="P9" s="72"/>
      <c r="Q9" s="72"/>
    </row>
    <row r="10" spans="1:23">
      <c r="A10" s="72"/>
      <c r="B10" s="72"/>
      <c r="C10" s="72"/>
      <c r="D10" s="72"/>
      <c r="E10" s="72"/>
      <c r="F10" s="72"/>
      <c r="G10" s="72"/>
      <c r="H10" s="72"/>
      <c r="I10" s="72"/>
      <c r="J10" s="72"/>
      <c r="K10" s="72"/>
      <c r="L10" s="72"/>
      <c r="M10" s="72"/>
      <c r="N10" s="72"/>
      <c r="O10" s="72"/>
      <c r="P10" s="72"/>
      <c r="Q10" s="72"/>
    </row>
    <row r="11" spans="1:23">
      <c r="A11" s="72"/>
      <c r="B11" s="72"/>
      <c r="C11" s="72"/>
      <c r="D11" s="72"/>
      <c r="E11" s="72"/>
      <c r="F11" s="72"/>
      <c r="G11" s="72"/>
      <c r="H11" s="72"/>
      <c r="I11" s="72"/>
      <c r="J11" s="72"/>
      <c r="K11" s="72"/>
      <c r="L11" s="72"/>
      <c r="M11" s="72"/>
      <c r="N11" s="72"/>
      <c r="O11" s="72"/>
      <c r="P11" s="72"/>
      <c r="Q11" s="72"/>
    </row>
    <row r="12" spans="1:23">
      <c r="A12" s="72"/>
      <c r="B12" s="72"/>
      <c r="C12" s="72"/>
      <c r="D12" s="72"/>
      <c r="E12" s="72"/>
      <c r="F12" s="72"/>
      <c r="G12" s="72"/>
      <c r="H12" s="72"/>
      <c r="I12" s="72"/>
      <c r="J12" s="72"/>
      <c r="K12" s="72"/>
      <c r="L12" s="72"/>
      <c r="M12" s="72"/>
      <c r="N12" s="72"/>
      <c r="O12" s="72"/>
      <c r="P12" s="72"/>
      <c r="Q12" s="72"/>
    </row>
    <row r="13" spans="1:23">
      <c r="A13" s="72"/>
      <c r="B13" s="72"/>
      <c r="C13" s="72"/>
      <c r="D13" s="72"/>
      <c r="E13" s="72"/>
      <c r="F13" s="72"/>
      <c r="G13" s="72"/>
      <c r="H13" s="72"/>
      <c r="I13" s="72"/>
      <c r="J13" s="72"/>
      <c r="K13" s="72"/>
      <c r="L13" s="72"/>
      <c r="M13" s="72"/>
      <c r="N13" s="72"/>
      <c r="O13" s="72"/>
      <c r="P13" s="72"/>
      <c r="Q13" s="72"/>
    </row>
    <row r="14" spans="1:23">
      <c r="A14" s="72"/>
      <c r="B14" s="72"/>
      <c r="C14" s="72"/>
      <c r="D14" s="72"/>
      <c r="E14" s="72"/>
      <c r="F14" s="72"/>
      <c r="G14" s="72"/>
      <c r="H14" s="72"/>
      <c r="I14" s="72"/>
      <c r="J14" s="72"/>
      <c r="K14" s="72"/>
      <c r="L14" s="72"/>
      <c r="M14" s="72"/>
      <c r="N14" s="72"/>
      <c r="O14" s="72"/>
      <c r="P14" s="72"/>
      <c r="Q14" s="72"/>
    </row>
    <row r="15" spans="1:23">
      <c r="A15" s="72"/>
      <c r="B15" s="72"/>
      <c r="C15" s="72"/>
      <c r="D15" s="72"/>
      <c r="E15" s="72"/>
      <c r="F15" s="72"/>
      <c r="G15" s="72"/>
      <c r="H15" s="72"/>
      <c r="I15" s="72"/>
      <c r="J15" s="72"/>
      <c r="K15" s="72"/>
      <c r="L15" s="72"/>
      <c r="M15" s="72"/>
      <c r="N15" s="72"/>
      <c r="O15" s="72"/>
      <c r="P15" s="72"/>
      <c r="Q15" s="72"/>
    </row>
    <row r="16" spans="1:23">
      <c r="A16" s="72"/>
      <c r="B16" s="72"/>
      <c r="C16" s="72"/>
      <c r="D16" s="72"/>
      <c r="E16" s="72"/>
      <c r="F16" s="72"/>
      <c r="G16" s="72"/>
      <c r="H16" s="72"/>
      <c r="I16" s="72"/>
      <c r="J16" s="72"/>
      <c r="K16" s="72"/>
      <c r="L16" s="72"/>
      <c r="M16" s="72"/>
      <c r="N16" s="72"/>
      <c r="O16" s="72"/>
      <c r="P16" s="72"/>
      <c r="Q16" s="72"/>
      <c r="W16" s="76"/>
    </row>
    <row r="17" spans="1:17">
      <c r="A17" s="72"/>
      <c r="B17" s="72"/>
      <c r="C17" s="72"/>
      <c r="D17" s="72"/>
      <c r="E17" s="72"/>
      <c r="F17" s="72"/>
      <c r="G17" s="72"/>
      <c r="H17" s="72"/>
      <c r="I17" s="72"/>
      <c r="J17" s="72"/>
      <c r="K17" s="72"/>
      <c r="L17" s="72"/>
      <c r="M17" s="72"/>
      <c r="N17" s="72"/>
      <c r="O17" s="72"/>
      <c r="P17" s="72"/>
      <c r="Q17" s="72"/>
    </row>
    <row r="18" spans="1:17">
      <c r="A18" s="72"/>
      <c r="B18" s="72"/>
      <c r="C18" s="72"/>
      <c r="D18" s="72"/>
      <c r="E18" s="72"/>
      <c r="F18" s="72"/>
      <c r="G18" s="72"/>
      <c r="H18" s="72"/>
      <c r="I18" s="72"/>
      <c r="J18" s="72"/>
      <c r="K18" s="72"/>
      <c r="L18" s="72"/>
      <c r="M18" s="72"/>
      <c r="N18" s="72"/>
      <c r="O18" s="72"/>
      <c r="P18" s="72"/>
      <c r="Q18" s="72"/>
    </row>
    <row r="19" spans="1:17">
      <c r="A19" s="72"/>
      <c r="B19" s="72"/>
      <c r="C19" s="72"/>
      <c r="D19" s="72"/>
      <c r="E19" s="72"/>
      <c r="F19" s="72"/>
      <c r="G19" s="72"/>
      <c r="H19" s="72"/>
      <c r="I19" s="72"/>
      <c r="J19" s="72"/>
      <c r="K19" s="72"/>
      <c r="L19" s="72"/>
      <c r="M19" s="72"/>
      <c r="N19" s="72"/>
      <c r="O19" s="72"/>
      <c r="P19" s="72"/>
      <c r="Q19" s="72"/>
    </row>
    <row r="20" spans="1:17">
      <c r="A20" s="72"/>
      <c r="B20" s="72"/>
      <c r="C20" s="72"/>
      <c r="D20" s="72"/>
      <c r="E20" s="72"/>
      <c r="F20" s="72"/>
      <c r="G20" s="72"/>
      <c r="H20" s="72"/>
      <c r="I20" s="72"/>
      <c r="J20" s="72"/>
      <c r="K20" s="72"/>
      <c r="L20" s="72"/>
      <c r="M20" s="72"/>
      <c r="N20" s="72"/>
      <c r="O20" s="72"/>
      <c r="P20" s="72"/>
      <c r="Q20" s="72"/>
    </row>
    <row r="21" spans="1:17">
      <c r="A21" s="72"/>
      <c r="B21" s="77"/>
      <c r="C21" s="78"/>
      <c r="D21" s="79"/>
      <c r="E21" s="79"/>
      <c r="F21" s="80" t="s">
        <v>232</v>
      </c>
      <c r="G21" s="81">
        <f>SUM(C8:H8)</f>
        <v>20</v>
      </c>
      <c r="H21" s="80" t="s">
        <v>233</v>
      </c>
      <c r="I21" s="72"/>
      <c r="J21" s="72"/>
      <c r="K21" s="72"/>
      <c r="L21" s="72"/>
      <c r="M21" s="72"/>
      <c r="N21" s="80" t="s">
        <v>232</v>
      </c>
      <c r="O21" s="81">
        <f>SUM(K8:P8)</f>
        <v>20</v>
      </c>
      <c r="P21" s="80" t="s">
        <v>233</v>
      </c>
      <c r="Q21" s="72"/>
    </row>
    <row r="22" spans="1:17" ht="15.95" customHeight="1">
      <c r="A22" s="68"/>
      <c r="B22" s="70"/>
      <c r="C22" s="70"/>
      <c r="D22" s="70"/>
      <c r="E22" s="70"/>
      <c r="F22" s="68"/>
      <c r="G22" s="70"/>
      <c r="H22" s="70"/>
      <c r="I22" s="68"/>
      <c r="J22" s="68"/>
      <c r="K22" s="68"/>
      <c r="L22" s="68"/>
      <c r="M22" s="68"/>
      <c r="N22" s="68"/>
      <c r="O22" s="82"/>
      <c r="P22" s="70"/>
      <c r="Q22" s="70"/>
    </row>
    <row r="23" spans="1:17" ht="15.95" customHeight="1">
      <c r="A23" s="68"/>
      <c r="B23" s="68"/>
      <c r="C23" s="68"/>
      <c r="D23" s="68"/>
      <c r="E23" s="68"/>
      <c r="F23" s="68"/>
      <c r="G23" s="70"/>
      <c r="H23" s="83"/>
      <c r="I23" s="68"/>
      <c r="J23" s="68"/>
      <c r="K23" s="68"/>
      <c r="L23" s="68"/>
      <c r="M23" s="68"/>
      <c r="N23" s="68"/>
      <c r="O23" s="70"/>
      <c r="P23" s="83"/>
      <c r="Q23" s="70"/>
    </row>
    <row r="24" spans="1:17" ht="18.75">
      <c r="A24" s="68"/>
      <c r="B24" s="69" t="str">
        <f>'2. PELAPORAN KELAS'!H10</f>
        <v>SAINS</v>
      </c>
      <c r="C24" s="82"/>
      <c r="D24" s="82"/>
      <c r="E24" s="82"/>
      <c r="F24" s="82"/>
      <c r="G24" s="82"/>
      <c r="H24" s="71"/>
      <c r="I24" s="68"/>
      <c r="J24" s="69" t="str">
        <f>'2. PELAPORAN KELAS'!I10</f>
        <v>MATEMATIK</v>
      </c>
      <c r="K24" s="82"/>
      <c r="L24" s="82"/>
      <c r="M24" s="82"/>
      <c r="N24" s="82"/>
      <c r="O24" s="82"/>
      <c r="P24" s="71"/>
      <c r="Q24" s="70"/>
    </row>
    <row r="25" spans="1:17">
      <c r="A25" s="72"/>
      <c r="B25" s="73" t="s">
        <v>224</v>
      </c>
      <c r="C25" s="74" t="s">
        <v>225</v>
      </c>
      <c r="D25" s="74" t="s">
        <v>226</v>
      </c>
      <c r="E25" s="74" t="s">
        <v>227</v>
      </c>
      <c r="F25" s="74" t="s">
        <v>228</v>
      </c>
      <c r="G25" s="74" t="s">
        <v>229</v>
      </c>
      <c r="H25" s="74" t="s">
        <v>230</v>
      </c>
      <c r="I25" s="72"/>
      <c r="J25" s="73" t="s">
        <v>224</v>
      </c>
      <c r="K25" s="74" t="s">
        <v>225</v>
      </c>
      <c r="L25" s="74" t="s">
        <v>226</v>
      </c>
      <c r="M25" s="74" t="s">
        <v>227</v>
      </c>
      <c r="N25" s="74" t="s">
        <v>228</v>
      </c>
      <c r="O25" s="74" t="s">
        <v>229</v>
      </c>
      <c r="P25" s="74" t="s">
        <v>230</v>
      </c>
      <c r="Q25" s="72"/>
    </row>
    <row r="26" spans="1:17">
      <c r="A26" s="72"/>
      <c r="B26" s="75" t="s">
        <v>231</v>
      </c>
      <c r="C26" s="110">
        <f>COUNTIF('2. PELAPORAN KELAS'!$H$11:$H$70,1)</f>
        <v>0</v>
      </c>
      <c r="D26" s="110">
        <f>COUNTIF('2. PELAPORAN KELAS'!$H$11:$H$70,2)</f>
        <v>0</v>
      </c>
      <c r="E26" s="110">
        <f>COUNTIF('2. PELAPORAN KELAS'!$H$11:$H$70,3)</f>
        <v>5</v>
      </c>
      <c r="F26" s="110">
        <f>COUNTIF('2. PELAPORAN KELAS'!$H$11:$H$70,4)</f>
        <v>9</v>
      </c>
      <c r="G26" s="110">
        <f>COUNTIF('2. PELAPORAN KELAS'!$H$11:$H$70,5)</f>
        <v>6</v>
      </c>
      <c r="H26" s="110">
        <f>COUNTIF('2. PELAPORAN KELAS'!$H$11:$H$70,6)</f>
        <v>0</v>
      </c>
      <c r="I26" s="72"/>
      <c r="J26" s="75" t="s">
        <v>231</v>
      </c>
      <c r="K26" s="110">
        <f>COUNTIF('2. PELAPORAN KELAS'!$I$11:$I$70,1)</f>
        <v>0</v>
      </c>
      <c r="L26" s="110">
        <f>COUNTIF('2. PELAPORAN KELAS'!$I$11:$I$70,2)</f>
        <v>0</v>
      </c>
      <c r="M26" s="110">
        <f>COUNTIF('2. PELAPORAN KELAS'!$I$11:$I$70,3)</f>
        <v>0</v>
      </c>
      <c r="N26" s="110">
        <f>COUNTIF('2. PELAPORAN KELAS'!$I$11:$I$70,4)</f>
        <v>0</v>
      </c>
      <c r="O26" s="110">
        <f>COUNTIF('2. PELAPORAN KELAS'!$I$11:$I$70,5)</f>
        <v>0</v>
      </c>
      <c r="P26" s="110">
        <f>COUNTIF('2. PELAPORAN KELAS'!$I$11:$I$70,6)</f>
        <v>0</v>
      </c>
      <c r="Q26" s="72"/>
    </row>
    <row r="27" spans="1:17">
      <c r="A27" s="72"/>
      <c r="B27" s="84"/>
      <c r="C27" s="84"/>
      <c r="D27" s="84"/>
      <c r="E27" s="84"/>
      <c r="F27" s="84"/>
      <c r="G27" s="84"/>
      <c r="H27" s="84"/>
      <c r="I27" s="72"/>
      <c r="J27" s="84"/>
      <c r="K27" s="84"/>
      <c r="L27" s="84"/>
      <c r="M27" s="84"/>
      <c r="N27" s="84"/>
      <c r="O27" s="84"/>
      <c r="P27" s="84"/>
      <c r="Q27" s="72"/>
    </row>
    <row r="28" spans="1:17">
      <c r="A28" s="72"/>
      <c r="B28" s="84"/>
      <c r="C28" s="84"/>
      <c r="D28" s="84"/>
      <c r="E28" s="84"/>
      <c r="F28" s="84"/>
      <c r="G28" s="84"/>
      <c r="H28" s="84"/>
      <c r="I28" s="72"/>
      <c r="J28" s="84"/>
      <c r="K28" s="84"/>
      <c r="L28" s="84"/>
      <c r="M28" s="84"/>
      <c r="N28" s="84"/>
      <c r="O28" s="84"/>
      <c r="P28" s="84"/>
      <c r="Q28" s="72"/>
    </row>
    <row r="29" spans="1:17">
      <c r="A29" s="72"/>
      <c r="B29" s="84"/>
      <c r="C29" s="84"/>
      <c r="D29" s="84"/>
      <c r="E29" s="84"/>
      <c r="F29" s="84"/>
      <c r="G29" s="84"/>
      <c r="H29" s="84"/>
      <c r="I29" s="72"/>
      <c r="J29" s="84"/>
      <c r="K29" s="84"/>
      <c r="L29" s="84"/>
      <c r="M29" s="84"/>
      <c r="N29" s="84"/>
      <c r="O29" s="84"/>
      <c r="P29" s="84"/>
      <c r="Q29" s="72"/>
    </row>
    <row r="30" spans="1:17">
      <c r="A30" s="72"/>
      <c r="B30" s="84"/>
      <c r="C30" s="84"/>
      <c r="D30" s="84"/>
      <c r="E30" s="84"/>
      <c r="F30" s="84"/>
      <c r="G30" s="84"/>
      <c r="H30" s="84"/>
      <c r="I30" s="72"/>
      <c r="J30" s="84"/>
      <c r="K30" s="84"/>
      <c r="L30" s="84"/>
      <c r="M30" s="84"/>
      <c r="N30" s="84"/>
      <c r="O30" s="84"/>
      <c r="P30" s="84"/>
      <c r="Q30" s="72"/>
    </row>
    <row r="31" spans="1:17">
      <c r="A31" s="72"/>
      <c r="B31" s="84"/>
      <c r="C31" s="84"/>
      <c r="D31" s="84"/>
      <c r="E31" s="84"/>
      <c r="F31" s="84"/>
      <c r="G31" s="84"/>
      <c r="H31" s="84"/>
      <c r="I31" s="72"/>
      <c r="J31" s="84"/>
      <c r="K31" s="84"/>
      <c r="L31" s="84"/>
      <c r="M31" s="84"/>
      <c r="N31" s="84"/>
      <c r="O31" s="84"/>
      <c r="P31" s="84"/>
      <c r="Q31" s="72"/>
    </row>
    <row r="32" spans="1:17">
      <c r="A32" s="72"/>
      <c r="B32" s="84"/>
      <c r="C32" s="84"/>
      <c r="D32" s="84"/>
      <c r="E32" s="84"/>
      <c r="F32" s="84"/>
      <c r="G32" s="84"/>
      <c r="H32" s="84"/>
      <c r="I32" s="72"/>
      <c r="J32" s="84"/>
      <c r="K32" s="84"/>
      <c r="L32" s="84"/>
      <c r="M32" s="84"/>
      <c r="N32" s="84"/>
      <c r="O32" s="84"/>
      <c r="P32" s="84"/>
      <c r="Q32" s="72"/>
    </row>
    <row r="33" spans="1:17">
      <c r="A33" s="72"/>
      <c r="B33" s="84"/>
      <c r="C33" s="84"/>
      <c r="D33" s="84"/>
      <c r="E33" s="84"/>
      <c r="F33" s="84"/>
      <c r="G33" s="84"/>
      <c r="H33" s="84"/>
      <c r="I33" s="72"/>
      <c r="J33" s="84"/>
      <c r="K33" s="84"/>
      <c r="L33" s="84"/>
      <c r="M33" s="84"/>
      <c r="N33" s="84"/>
      <c r="O33" s="84"/>
      <c r="P33" s="84"/>
      <c r="Q33" s="72"/>
    </row>
    <row r="34" spans="1:17">
      <c r="A34" s="72"/>
      <c r="B34" s="84"/>
      <c r="C34" s="84"/>
      <c r="D34" s="84"/>
      <c r="E34" s="84"/>
      <c r="F34" s="84"/>
      <c r="G34" s="84"/>
      <c r="H34" s="84"/>
      <c r="I34" s="72"/>
      <c r="J34" s="84"/>
      <c r="K34" s="84"/>
      <c r="L34" s="84"/>
      <c r="M34" s="84"/>
      <c r="N34" s="84"/>
      <c r="O34" s="84"/>
      <c r="P34" s="84"/>
      <c r="Q34" s="72"/>
    </row>
    <row r="35" spans="1:17">
      <c r="A35" s="72"/>
      <c r="B35" s="84"/>
      <c r="C35" s="84"/>
      <c r="D35" s="84"/>
      <c r="E35" s="84"/>
      <c r="F35" s="84"/>
      <c r="G35" s="84"/>
      <c r="H35" s="84"/>
      <c r="I35" s="72"/>
      <c r="J35" s="84"/>
      <c r="K35" s="84"/>
      <c r="L35" s="84"/>
      <c r="M35" s="84"/>
      <c r="N35" s="84"/>
      <c r="O35" s="84"/>
      <c r="P35" s="84"/>
      <c r="Q35" s="72"/>
    </row>
    <row r="36" spans="1:17">
      <c r="A36" s="72"/>
      <c r="B36" s="84"/>
      <c r="C36" s="84"/>
      <c r="D36" s="84"/>
      <c r="E36" s="84"/>
      <c r="F36" s="84"/>
      <c r="G36" s="84"/>
      <c r="H36" s="84"/>
      <c r="I36" s="72"/>
      <c r="J36" s="84"/>
      <c r="K36" s="84"/>
      <c r="L36" s="84"/>
      <c r="M36" s="84"/>
      <c r="N36" s="84"/>
      <c r="O36" s="84"/>
      <c r="P36" s="84"/>
      <c r="Q36" s="72"/>
    </row>
    <row r="37" spans="1:17">
      <c r="A37" s="72"/>
      <c r="B37" s="84"/>
      <c r="C37" s="84"/>
      <c r="D37" s="84"/>
      <c r="E37" s="84"/>
      <c r="F37" s="84"/>
      <c r="G37" s="84"/>
      <c r="H37" s="84"/>
      <c r="I37" s="72"/>
      <c r="J37" s="84"/>
      <c r="K37" s="84"/>
      <c r="L37" s="84"/>
      <c r="M37" s="84"/>
      <c r="N37" s="84"/>
      <c r="O37" s="84"/>
      <c r="P37" s="84"/>
      <c r="Q37" s="72"/>
    </row>
    <row r="38" spans="1:17">
      <c r="A38" s="72"/>
      <c r="B38" s="84"/>
      <c r="C38" s="84"/>
      <c r="D38" s="84"/>
      <c r="E38" s="84"/>
      <c r="F38" s="84"/>
      <c r="G38" s="84"/>
      <c r="H38" s="84"/>
      <c r="I38" s="72"/>
      <c r="J38" s="84"/>
      <c r="K38" s="84"/>
      <c r="L38" s="84"/>
      <c r="M38" s="84"/>
      <c r="N38" s="84"/>
      <c r="O38" s="84"/>
      <c r="P38" s="84"/>
      <c r="Q38" s="72"/>
    </row>
    <row r="39" spans="1:17">
      <c r="A39" s="72"/>
      <c r="B39" s="84"/>
      <c r="C39" s="84"/>
      <c r="D39" s="84"/>
      <c r="E39" s="84"/>
      <c r="F39" s="80" t="s">
        <v>232</v>
      </c>
      <c r="G39" s="81">
        <f>SUM(C26:H26)</f>
        <v>20</v>
      </c>
      <c r="H39" s="80" t="s">
        <v>233</v>
      </c>
      <c r="I39" s="85"/>
      <c r="J39" s="84"/>
      <c r="K39" s="84"/>
      <c r="L39" s="84"/>
      <c r="M39" s="84"/>
      <c r="N39" s="80" t="s">
        <v>232</v>
      </c>
      <c r="O39" s="81">
        <f>SUM(K26:P26)</f>
        <v>0</v>
      </c>
      <c r="P39" s="80" t="s">
        <v>233</v>
      </c>
      <c r="Q39" s="72"/>
    </row>
    <row r="40" spans="1:17" ht="16.5" customHeight="1">
      <c r="A40" s="72"/>
      <c r="B40" s="72"/>
      <c r="C40" s="72"/>
      <c r="D40" s="72"/>
      <c r="E40" s="72"/>
      <c r="F40" s="72"/>
      <c r="G40" s="85"/>
      <c r="H40" s="86"/>
      <c r="I40" s="85"/>
      <c r="J40" s="72"/>
      <c r="K40" s="72"/>
      <c r="L40" s="72"/>
      <c r="M40" s="72"/>
      <c r="N40" s="72"/>
      <c r="O40" s="79"/>
      <c r="P40" s="86"/>
      <c r="Q40" s="72"/>
    </row>
    <row r="41" spans="1:17" ht="16.5" customHeight="1">
      <c r="A41" s="72"/>
      <c r="B41" s="69" t="str">
        <f>'2. PELAPORAN KELAS'!J10</f>
        <v>SEJARAH</v>
      </c>
      <c r="C41" s="70"/>
      <c r="D41" s="70"/>
      <c r="E41" s="70"/>
      <c r="F41" s="70"/>
      <c r="G41" s="70"/>
      <c r="H41" s="71"/>
      <c r="I41" s="68"/>
      <c r="J41" s="69" t="str">
        <f>'2. PELAPORAN KELAS'!K10</f>
        <v>REKA BENTUK TEKNOLOGI</v>
      </c>
      <c r="K41" s="70"/>
      <c r="L41" s="70"/>
      <c r="M41" s="70"/>
      <c r="N41" s="70"/>
      <c r="O41" s="70"/>
      <c r="P41" s="71"/>
      <c r="Q41" s="72"/>
    </row>
    <row r="42" spans="1:17" ht="16.5" customHeight="1">
      <c r="A42" s="72"/>
      <c r="B42" s="73" t="s">
        <v>224</v>
      </c>
      <c r="C42" s="74" t="s">
        <v>225</v>
      </c>
      <c r="D42" s="74" t="s">
        <v>226</v>
      </c>
      <c r="E42" s="74" t="s">
        <v>227</v>
      </c>
      <c r="F42" s="74" t="s">
        <v>228</v>
      </c>
      <c r="G42" s="74" t="s">
        <v>229</v>
      </c>
      <c r="H42" s="74" t="s">
        <v>230</v>
      </c>
      <c r="I42" s="72"/>
      <c r="J42" s="73" t="s">
        <v>224</v>
      </c>
      <c r="K42" s="74" t="s">
        <v>225</v>
      </c>
      <c r="L42" s="74" t="s">
        <v>226</v>
      </c>
      <c r="M42" s="74" t="s">
        <v>227</v>
      </c>
      <c r="N42" s="74" t="s">
        <v>228</v>
      </c>
      <c r="O42" s="74" t="s">
        <v>229</v>
      </c>
      <c r="P42" s="74" t="s">
        <v>230</v>
      </c>
      <c r="Q42" s="72"/>
    </row>
    <row r="43" spans="1:17" ht="16.5" customHeight="1">
      <c r="A43" s="72"/>
      <c r="B43" s="75" t="s">
        <v>231</v>
      </c>
      <c r="C43" s="110">
        <f>COUNTIF('2. PELAPORAN KELAS'!$J$11:$J$70,1)</f>
        <v>0</v>
      </c>
      <c r="D43" s="110">
        <f>COUNTIF('2. PELAPORAN KELAS'!$J$11:$J$70,2)</f>
        <v>0</v>
      </c>
      <c r="E43" s="110">
        <f>COUNTIF('2. PELAPORAN KELAS'!$J$11:$J$70,3)</f>
        <v>0</v>
      </c>
      <c r="F43" s="110">
        <f>COUNTIF('2. PELAPORAN KELAS'!$J$11:$J$70,4)</f>
        <v>0</v>
      </c>
      <c r="G43" s="110">
        <f>COUNTIF('2. PELAPORAN KELAS'!$J$11:$J$70,5)</f>
        <v>0</v>
      </c>
      <c r="H43" s="110">
        <f>COUNTIF('2. PELAPORAN KELAS'!$J$11:$J$70,6)</f>
        <v>0</v>
      </c>
      <c r="I43" s="72"/>
      <c r="J43" s="75" t="s">
        <v>231</v>
      </c>
      <c r="K43" s="110">
        <f>COUNTIF('2. PELAPORAN KELAS'!$K$11:$K$70,1)</f>
        <v>0</v>
      </c>
      <c r="L43" s="110">
        <f>COUNTIF('2. PELAPORAN KELAS'!$K$11:$K$70,2)</f>
        <v>0</v>
      </c>
      <c r="M43" s="110">
        <f>COUNTIF('2. PELAPORAN KELAS'!$K$11:$K$70,3)</f>
        <v>0</v>
      </c>
      <c r="N43" s="110">
        <f>COUNTIF('2. PELAPORAN KELAS'!$K$11:$K$70,4)</f>
        <v>2</v>
      </c>
      <c r="O43" s="110">
        <f>COUNTIF('2. PELAPORAN KELAS'!$K$11:$K$70,5)</f>
        <v>9</v>
      </c>
      <c r="P43" s="110">
        <f>COUNTIF('2. PELAPORAN KELAS'!$K$11:$K$70,6)</f>
        <v>9</v>
      </c>
      <c r="Q43" s="72"/>
    </row>
    <row r="44" spans="1:17" ht="16.5" customHeight="1">
      <c r="A44" s="72"/>
      <c r="B44" s="72"/>
      <c r="C44" s="72"/>
      <c r="D44" s="72"/>
      <c r="E44" s="72"/>
      <c r="F44" s="72"/>
      <c r="G44" s="72"/>
      <c r="H44" s="72"/>
      <c r="I44" s="72"/>
      <c r="J44" s="72"/>
      <c r="K44" s="72"/>
      <c r="L44" s="72"/>
      <c r="M44" s="72"/>
      <c r="N44" s="72"/>
      <c r="O44" s="72"/>
      <c r="P44" s="72"/>
      <c r="Q44" s="72"/>
    </row>
    <row r="45" spans="1:17" ht="16.5" customHeight="1">
      <c r="A45" s="72"/>
      <c r="B45" s="72"/>
      <c r="C45" s="72"/>
      <c r="D45" s="72"/>
      <c r="E45" s="72"/>
      <c r="F45" s="72"/>
      <c r="G45" s="72"/>
      <c r="H45" s="72"/>
      <c r="I45" s="72"/>
      <c r="J45" s="72"/>
      <c r="K45" s="72"/>
      <c r="L45" s="72"/>
      <c r="M45" s="72"/>
      <c r="N45" s="72"/>
      <c r="O45" s="72"/>
      <c r="P45" s="72"/>
      <c r="Q45" s="72"/>
    </row>
    <row r="46" spans="1:17" ht="16.5" customHeight="1">
      <c r="A46" s="72"/>
      <c r="B46" s="72"/>
      <c r="C46" s="72"/>
      <c r="D46" s="72"/>
      <c r="E46" s="72"/>
      <c r="F46" s="72"/>
      <c r="G46" s="72"/>
      <c r="H46" s="72"/>
      <c r="I46" s="72"/>
      <c r="J46" s="72"/>
      <c r="K46" s="72"/>
      <c r="L46" s="72"/>
      <c r="M46" s="72"/>
      <c r="N46" s="72"/>
      <c r="O46" s="72"/>
      <c r="P46" s="72"/>
      <c r="Q46" s="72"/>
    </row>
    <row r="47" spans="1:17" ht="16.5" customHeight="1">
      <c r="A47" s="72"/>
      <c r="B47" s="72"/>
      <c r="C47" s="72"/>
      <c r="D47" s="72"/>
      <c r="E47" s="72"/>
      <c r="F47" s="72"/>
      <c r="G47" s="72"/>
      <c r="H47" s="72"/>
      <c r="I47" s="72"/>
      <c r="J47" s="72"/>
      <c r="K47" s="72"/>
      <c r="L47" s="72"/>
      <c r="M47" s="72"/>
      <c r="N47" s="72"/>
      <c r="O47" s="72"/>
      <c r="P47" s="72"/>
      <c r="Q47" s="72"/>
    </row>
    <row r="48" spans="1:17" ht="16.5" customHeight="1">
      <c r="A48" s="72"/>
      <c r="B48" s="72"/>
      <c r="C48" s="72"/>
      <c r="D48" s="72"/>
      <c r="E48" s="72"/>
      <c r="F48" s="72"/>
      <c r="G48" s="72"/>
      <c r="H48" s="72"/>
      <c r="I48" s="72"/>
      <c r="J48" s="72"/>
      <c r="K48" s="72"/>
      <c r="L48" s="72"/>
      <c r="M48" s="72"/>
      <c r="N48" s="72"/>
      <c r="O48" s="72"/>
      <c r="P48" s="72"/>
      <c r="Q48" s="72"/>
    </row>
    <row r="49" spans="1:17" ht="16.5" customHeight="1">
      <c r="A49" s="72"/>
      <c r="B49" s="72"/>
      <c r="C49" s="72"/>
      <c r="D49" s="72"/>
      <c r="E49" s="72"/>
      <c r="F49" s="72"/>
      <c r="G49" s="72"/>
      <c r="H49" s="72"/>
      <c r="I49" s="72"/>
      <c r="J49" s="72"/>
      <c r="K49" s="72"/>
      <c r="L49" s="72"/>
      <c r="M49" s="72"/>
      <c r="N49" s="72"/>
      <c r="O49" s="72"/>
      <c r="P49" s="72"/>
      <c r="Q49" s="72"/>
    </row>
    <row r="50" spans="1:17" ht="16.5" customHeight="1">
      <c r="A50" s="72"/>
      <c r="B50" s="72"/>
      <c r="C50" s="72"/>
      <c r="D50" s="72"/>
      <c r="E50" s="72"/>
      <c r="F50" s="72"/>
      <c r="G50" s="72"/>
      <c r="H50" s="72"/>
      <c r="I50" s="72"/>
      <c r="J50" s="72"/>
      <c r="K50" s="72"/>
      <c r="L50" s="72"/>
      <c r="M50" s="72"/>
      <c r="N50" s="72"/>
      <c r="O50" s="72"/>
      <c r="P50" s="72"/>
      <c r="Q50" s="72"/>
    </row>
    <row r="51" spans="1:17" ht="16.5" customHeight="1">
      <c r="A51" s="72"/>
      <c r="B51" s="72"/>
      <c r="C51" s="72"/>
      <c r="D51" s="72"/>
      <c r="E51" s="72"/>
      <c r="F51" s="72"/>
      <c r="G51" s="72"/>
      <c r="H51" s="72"/>
      <c r="I51" s="72"/>
      <c r="J51" s="72"/>
      <c r="K51" s="72"/>
      <c r="L51" s="72"/>
      <c r="M51" s="72"/>
      <c r="N51" s="72"/>
      <c r="O51" s="72"/>
      <c r="P51" s="72"/>
      <c r="Q51" s="72"/>
    </row>
    <row r="52" spans="1:17" ht="16.5" customHeight="1">
      <c r="A52" s="72"/>
      <c r="B52" s="72"/>
      <c r="C52" s="72"/>
      <c r="D52" s="72"/>
      <c r="E52" s="72"/>
      <c r="F52" s="72"/>
      <c r="G52" s="72"/>
      <c r="H52" s="72"/>
      <c r="I52" s="72"/>
      <c r="J52" s="72"/>
      <c r="K52" s="72"/>
      <c r="L52" s="72"/>
      <c r="M52" s="72"/>
      <c r="N52" s="72"/>
      <c r="O52" s="72"/>
      <c r="P52" s="72"/>
      <c r="Q52" s="72"/>
    </row>
    <row r="53" spans="1:17" ht="16.5" customHeight="1">
      <c r="A53" s="72"/>
      <c r="B53" s="72"/>
      <c r="C53" s="72"/>
      <c r="D53" s="72"/>
      <c r="E53" s="72"/>
      <c r="F53" s="72"/>
      <c r="G53" s="72"/>
      <c r="H53" s="72"/>
      <c r="I53" s="72"/>
      <c r="J53" s="72"/>
      <c r="K53" s="72"/>
      <c r="L53" s="72"/>
      <c r="M53" s="72"/>
      <c r="N53" s="72"/>
      <c r="O53" s="72"/>
      <c r="P53" s="72"/>
      <c r="Q53" s="72"/>
    </row>
    <row r="54" spans="1:17" ht="16.5" customHeight="1">
      <c r="A54" s="72"/>
      <c r="B54" s="72"/>
      <c r="C54" s="72"/>
      <c r="D54" s="72"/>
      <c r="E54" s="72"/>
      <c r="F54" s="72"/>
      <c r="G54" s="72"/>
      <c r="H54" s="72"/>
      <c r="I54" s="72"/>
      <c r="J54" s="72"/>
      <c r="K54" s="72"/>
      <c r="L54" s="72"/>
      <c r="M54" s="72"/>
      <c r="N54" s="72"/>
      <c r="O54" s="72"/>
      <c r="P54" s="72"/>
      <c r="Q54" s="72"/>
    </row>
    <row r="55" spans="1:17" ht="16.5" customHeight="1">
      <c r="A55" s="72"/>
      <c r="B55" s="72"/>
      <c r="C55" s="72"/>
      <c r="D55" s="72"/>
      <c r="E55" s="72"/>
      <c r="F55" s="72"/>
      <c r="G55" s="72"/>
      <c r="H55" s="72"/>
      <c r="I55" s="72"/>
      <c r="J55" s="72"/>
      <c r="K55" s="72"/>
      <c r="L55" s="72"/>
      <c r="M55" s="72"/>
      <c r="N55" s="72"/>
      <c r="O55" s="72"/>
      <c r="P55" s="72"/>
      <c r="Q55" s="72"/>
    </row>
    <row r="56" spans="1:17" ht="16.5" customHeight="1">
      <c r="A56" s="72"/>
      <c r="B56" s="77"/>
      <c r="C56" s="78"/>
      <c r="D56" s="79"/>
      <c r="E56" s="79"/>
      <c r="F56" s="80" t="s">
        <v>232</v>
      </c>
      <c r="G56" s="81">
        <f>SUM(C43:H43)</f>
        <v>0</v>
      </c>
      <c r="H56" s="80" t="s">
        <v>233</v>
      </c>
      <c r="I56" s="72"/>
      <c r="J56" s="72"/>
      <c r="K56" s="72"/>
      <c r="L56" s="72"/>
      <c r="M56" s="72"/>
      <c r="N56" s="80" t="s">
        <v>232</v>
      </c>
      <c r="O56" s="81">
        <f>SUM(K43:P43)</f>
        <v>20</v>
      </c>
      <c r="P56" s="80" t="s">
        <v>233</v>
      </c>
      <c r="Q56" s="72"/>
    </row>
    <row r="57" spans="1:17" ht="16.5" customHeight="1">
      <c r="A57" s="72"/>
      <c r="B57" s="70"/>
      <c r="C57" s="70"/>
      <c r="D57" s="70"/>
      <c r="E57" s="70"/>
      <c r="F57" s="68"/>
      <c r="G57" s="70"/>
      <c r="H57" s="70"/>
      <c r="I57" s="68"/>
      <c r="J57" s="68"/>
      <c r="K57" s="68"/>
      <c r="L57" s="68"/>
      <c r="M57" s="68"/>
      <c r="N57" s="68"/>
      <c r="O57" s="82"/>
      <c r="P57" s="70"/>
      <c r="Q57" s="72"/>
    </row>
    <row r="58" spans="1:17" ht="16.5" customHeight="1">
      <c r="A58" s="72"/>
      <c r="B58" s="68"/>
      <c r="C58" s="68"/>
      <c r="D58" s="68"/>
      <c r="E58" s="68"/>
      <c r="F58" s="68"/>
      <c r="G58" s="70"/>
      <c r="H58" s="83"/>
      <c r="I58" s="68"/>
      <c r="J58" s="68"/>
      <c r="K58" s="68"/>
      <c r="L58" s="68"/>
      <c r="M58" s="68"/>
      <c r="N58" s="68"/>
      <c r="O58" s="70"/>
      <c r="P58" s="83"/>
      <c r="Q58" s="72"/>
    </row>
    <row r="59" spans="1:17" ht="16.5" customHeight="1">
      <c r="A59" s="72"/>
      <c r="B59" s="69" t="str">
        <f>'2. PELAPORAN KELAS'!L10</f>
        <v>TEKNOLOGI MAKLUMAT KOMUNIKASI</v>
      </c>
      <c r="C59" s="82"/>
      <c r="D59" s="82"/>
      <c r="E59" s="82"/>
      <c r="F59" s="82"/>
      <c r="G59" s="82"/>
      <c r="H59" s="71"/>
      <c r="I59" s="68"/>
      <c r="J59" s="69" t="str">
        <f>'2. PELAPORAN KELAS'!M10</f>
        <v>PENDIDIKAN MUZIK</v>
      </c>
      <c r="K59" s="82"/>
      <c r="L59" s="82"/>
      <c r="M59" s="82"/>
      <c r="N59" s="82"/>
      <c r="O59" s="82"/>
      <c r="P59" s="71"/>
      <c r="Q59" s="72"/>
    </row>
    <row r="60" spans="1:17" ht="16.5" customHeight="1">
      <c r="A60" s="72"/>
      <c r="B60" s="73" t="s">
        <v>224</v>
      </c>
      <c r="C60" s="74" t="s">
        <v>225</v>
      </c>
      <c r="D60" s="74" t="s">
        <v>226</v>
      </c>
      <c r="E60" s="74" t="s">
        <v>227</v>
      </c>
      <c r="F60" s="74" t="s">
        <v>228</v>
      </c>
      <c r="G60" s="74" t="s">
        <v>229</v>
      </c>
      <c r="H60" s="74" t="s">
        <v>230</v>
      </c>
      <c r="I60" s="72"/>
      <c r="J60" s="73" t="s">
        <v>224</v>
      </c>
      <c r="K60" s="74" t="s">
        <v>225</v>
      </c>
      <c r="L60" s="74" t="s">
        <v>226</v>
      </c>
      <c r="M60" s="74" t="s">
        <v>227</v>
      </c>
      <c r="N60" s="74" t="s">
        <v>228</v>
      </c>
      <c r="O60" s="74" t="s">
        <v>229</v>
      </c>
      <c r="P60" s="74" t="s">
        <v>230</v>
      </c>
      <c r="Q60" s="72"/>
    </row>
    <row r="61" spans="1:17" ht="16.5" customHeight="1">
      <c r="A61" s="72"/>
      <c r="B61" s="75" t="s">
        <v>231</v>
      </c>
      <c r="C61" s="110">
        <f>COUNTIF('2. PELAPORAN KELAS'!$L$11:$L$70,1)</f>
        <v>0</v>
      </c>
      <c r="D61" s="110">
        <f>COUNTIF('2. PELAPORAN KELAS'!$L$11:$L$70,2)</f>
        <v>1</v>
      </c>
      <c r="E61" s="110">
        <f>COUNTIF('2. PELAPORAN KELAS'!$L$11:$L$70,3)</f>
        <v>4</v>
      </c>
      <c r="F61" s="110">
        <f>COUNTIF('2. PELAPORAN KELAS'!$L$11:$L$70,4)</f>
        <v>11</v>
      </c>
      <c r="G61" s="110">
        <f>COUNTIF('2. PELAPORAN KELAS'!$L$11:$L$70,5)</f>
        <v>4</v>
      </c>
      <c r="H61" s="110">
        <f>COUNTIF('2. PELAPORAN KELAS'!$L$11:$L$70,6)</f>
        <v>0</v>
      </c>
      <c r="I61" s="72"/>
      <c r="J61" s="75" t="s">
        <v>231</v>
      </c>
      <c r="K61" s="110">
        <f>COUNTIF('2. PELAPORAN KELAS'!$M$11:$M$70,1)</f>
        <v>0</v>
      </c>
      <c r="L61" s="110">
        <f>COUNTIF('2. PELAPORAN KELAS'!$M$11:$M$70,2)</f>
        <v>0</v>
      </c>
      <c r="M61" s="110">
        <f>COUNTIF('2. PELAPORAN KELAS'!$M$11:$M$70,3)</f>
        <v>4</v>
      </c>
      <c r="N61" s="110">
        <f>COUNTIF('2. PELAPORAN KELAS'!$M$11:$M$70,4)</f>
        <v>15</v>
      </c>
      <c r="O61" s="110">
        <f>COUNTIF('2. PELAPORAN KELAS'!$M$11:$M$70,5)</f>
        <v>1</v>
      </c>
      <c r="P61" s="110">
        <f>COUNTIF('2. PELAPORAN KELAS'!$M$11:$M$70,6)</f>
        <v>0</v>
      </c>
      <c r="Q61" s="72"/>
    </row>
    <row r="62" spans="1:17" ht="16.5" customHeight="1">
      <c r="A62" s="72"/>
      <c r="B62" s="84"/>
      <c r="C62" s="84"/>
      <c r="D62" s="84"/>
      <c r="E62" s="84"/>
      <c r="F62" s="84"/>
      <c r="G62" s="84"/>
      <c r="H62" s="84"/>
      <c r="I62" s="72"/>
      <c r="J62" s="84"/>
      <c r="K62" s="84"/>
      <c r="L62" s="84"/>
      <c r="M62" s="84"/>
      <c r="N62" s="84"/>
      <c r="O62" s="84"/>
      <c r="P62" s="84"/>
      <c r="Q62" s="72"/>
    </row>
    <row r="63" spans="1:17" ht="16.5" customHeight="1">
      <c r="A63" s="72"/>
      <c r="B63" s="84"/>
      <c r="C63" s="84"/>
      <c r="D63" s="84"/>
      <c r="E63" s="84"/>
      <c r="F63" s="84"/>
      <c r="G63" s="84"/>
      <c r="H63" s="84"/>
      <c r="I63" s="72"/>
      <c r="J63" s="84"/>
      <c r="K63" s="84"/>
      <c r="L63" s="84"/>
      <c r="M63" s="84"/>
      <c r="N63" s="84"/>
      <c r="O63" s="84"/>
      <c r="P63" s="84"/>
      <c r="Q63" s="72"/>
    </row>
    <row r="64" spans="1:17" ht="16.5" customHeight="1">
      <c r="A64" s="72"/>
      <c r="B64" s="84"/>
      <c r="C64" s="84"/>
      <c r="D64" s="84"/>
      <c r="E64" s="84"/>
      <c r="F64" s="84"/>
      <c r="G64" s="84"/>
      <c r="H64" s="84"/>
      <c r="I64" s="72"/>
      <c r="J64" s="84"/>
      <c r="K64" s="84"/>
      <c r="L64" s="84"/>
      <c r="M64" s="84"/>
      <c r="N64" s="84"/>
      <c r="O64" s="84"/>
      <c r="P64" s="84"/>
      <c r="Q64" s="72"/>
    </row>
    <row r="65" spans="1:17" ht="16.5" customHeight="1">
      <c r="A65" s="72"/>
      <c r="B65" s="84"/>
      <c r="C65" s="84"/>
      <c r="D65" s="84"/>
      <c r="E65" s="84"/>
      <c r="F65" s="84"/>
      <c r="G65" s="84"/>
      <c r="H65" s="84"/>
      <c r="I65" s="72"/>
      <c r="J65" s="84"/>
      <c r="K65" s="84"/>
      <c r="L65" s="84"/>
      <c r="M65" s="84"/>
      <c r="N65" s="84"/>
      <c r="O65" s="84"/>
      <c r="P65" s="84"/>
      <c r="Q65" s="72"/>
    </row>
    <row r="66" spans="1:17" ht="16.5" customHeight="1">
      <c r="A66" s="72"/>
      <c r="B66" s="84"/>
      <c r="C66" s="84"/>
      <c r="D66" s="84"/>
      <c r="E66" s="84"/>
      <c r="F66" s="84"/>
      <c r="G66" s="84"/>
      <c r="H66" s="84"/>
      <c r="I66" s="72"/>
      <c r="J66" s="84"/>
      <c r="K66" s="84"/>
      <c r="L66" s="84"/>
      <c r="M66" s="84"/>
      <c r="N66" s="84"/>
      <c r="O66" s="84"/>
      <c r="P66" s="84"/>
      <c r="Q66" s="72"/>
    </row>
    <row r="67" spans="1:17" ht="16.5" customHeight="1">
      <c r="A67" s="72"/>
      <c r="B67" s="84"/>
      <c r="C67" s="84"/>
      <c r="D67" s="84"/>
      <c r="E67" s="84"/>
      <c r="F67" s="84"/>
      <c r="G67" s="84"/>
      <c r="H67" s="84"/>
      <c r="I67" s="72"/>
      <c r="J67" s="84"/>
      <c r="K67" s="84"/>
      <c r="L67" s="84"/>
      <c r="M67" s="84"/>
      <c r="N67" s="84"/>
      <c r="O67" s="84"/>
      <c r="P67" s="84"/>
      <c r="Q67" s="72"/>
    </row>
    <row r="68" spans="1:17" ht="16.5" customHeight="1">
      <c r="A68" s="72"/>
      <c r="B68" s="84"/>
      <c r="C68" s="84"/>
      <c r="D68" s="84"/>
      <c r="E68" s="84"/>
      <c r="F68" s="84"/>
      <c r="G68" s="84"/>
      <c r="H68" s="84"/>
      <c r="I68" s="72"/>
      <c r="J68" s="84"/>
      <c r="K68" s="84"/>
      <c r="L68" s="84"/>
      <c r="M68" s="84"/>
      <c r="N68" s="84"/>
      <c r="O68" s="84"/>
      <c r="P68" s="84"/>
      <c r="Q68" s="72"/>
    </row>
    <row r="69" spans="1:17" ht="16.5" customHeight="1">
      <c r="A69" s="72"/>
      <c r="B69" s="84"/>
      <c r="C69" s="84"/>
      <c r="D69" s="84"/>
      <c r="E69" s="84"/>
      <c r="F69" s="84"/>
      <c r="G69" s="84"/>
      <c r="H69" s="84"/>
      <c r="I69" s="72"/>
      <c r="J69" s="84"/>
      <c r="K69" s="84"/>
      <c r="L69" s="84"/>
      <c r="M69" s="84"/>
      <c r="N69" s="84"/>
      <c r="O69" s="84"/>
      <c r="P69" s="84"/>
      <c r="Q69" s="72"/>
    </row>
    <row r="70" spans="1:17" ht="16.5" customHeight="1">
      <c r="A70" s="72"/>
      <c r="B70" s="84"/>
      <c r="C70" s="84"/>
      <c r="D70" s="84"/>
      <c r="E70" s="84"/>
      <c r="F70" s="84"/>
      <c r="G70" s="84"/>
      <c r="H70" s="84"/>
      <c r="I70" s="72"/>
      <c r="J70" s="84"/>
      <c r="K70" s="84"/>
      <c r="L70" s="84"/>
      <c r="M70" s="84"/>
      <c r="N70" s="84"/>
      <c r="O70" s="84"/>
      <c r="P70" s="84"/>
      <c r="Q70" s="72"/>
    </row>
    <row r="71" spans="1:17" ht="16.5" customHeight="1">
      <c r="A71" s="72"/>
      <c r="B71" s="84"/>
      <c r="C71" s="84"/>
      <c r="D71" s="84"/>
      <c r="E71" s="84"/>
      <c r="F71" s="84"/>
      <c r="G71" s="84"/>
      <c r="H71" s="84"/>
      <c r="I71" s="72"/>
      <c r="J71" s="84"/>
      <c r="K71" s="84"/>
      <c r="L71" s="84"/>
      <c r="M71" s="84"/>
      <c r="N71" s="84"/>
      <c r="O71" s="84"/>
      <c r="P71" s="84"/>
      <c r="Q71" s="72"/>
    </row>
    <row r="72" spans="1:17" ht="16.5" customHeight="1">
      <c r="A72" s="72"/>
      <c r="B72" s="84"/>
      <c r="C72" s="84"/>
      <c r="D72" s="84"/>
      <c r="E72" s="84"/>
      <c r="F72" s="84"/>
      <c r="G72" s="84"/>
      <c r="H72" s="84"/>
      <c r="I72" s="72"/>
      <c r="J72" s="84"/>
      <c r="K72" s="84"/>
      <c r="L72" s="84"/>
      <c r="M72" s="84"/>
      <c r="N72" s="84"/>
      <c r="O72" s="84"/>
      <c r="P72" s="84"/>
      <c r="Q72" s="72"/>
    </row>
    <row r="73" spans="1:17" ht="16.5" customHeight="1">
      <c r="A73" s="72"/>
      <c r="B73" s="84"/>
      <c r="C73" s="84"/>
      <c r="D73" s="84"/>
      <c r="E73" s="84"/>
      <c r="F73" s="84"/>
      <c r="G73" s="84"/>
      <c r="H73" s="84"/>
      <c r="I73" s="72"/>
      <c r="J73" s="84"/>
      <c r="K73" s="84"/>
      <c r="L73" s="84"/>
      <c r="M73" s="84"/>
      <c r="N73" s="84"/>
      <c r="O73" s="84"/>
      <c r="P73" s="84"/>
      <c r="Q73" s="72"/>
    </row>
    <row r="74" spans="1:17" ht="16.5" customHeight="1">
      <c r="A74" s="72"/>
      <c r="B74" s="84"/>
      <c r="C74" s="84"/>
      <c r="D74" s="84"/>
      <c r="E74" s="84"/>
      <c r="F74" s="80" t="s">
        <v>232</v>
      </c>
      <c r="G74" s="81">
        <f>SUM(C61:H61)</f>
        <v>20</v>
      </c>
      <c r="H74" s="80" t="s">
        <v>233</v>
      </c>
      <c r="I74" s="85"/>
      <c r="J74" s="84"/>
      <c r="K74" s="84"/>
      <c r="L74" s="84"/>
      <c r="M74" s="84"/>
      <c r="N74" s="80" t="s">
        <v>232</v>
      </c>
      <c r="O74" s="81">
        <f>SUM(K61:P61)</f>
        <v>20</v>
      </c>
      <c r="P74" s="80" t="s">
        <v>233</v>
      </c>
      <c r="Q74" s="72"/>
    </row>
    <row r="75" spans="1:17" ht="16.5" customHeight="1">
      <c r="A75" s="72"/>
      <c r="B75" s="72"/>
      <c r="C75" s="72"/>
      <c r="D75" s="72"/>
      <c r="E75" s="72"/>
      <c r="F75" s="72"/>
      <c r="G75" s="85"/>
      <c r="H75" s="86"/>
      <c r="I75" s="85"/>
      <c r="J75" s="72"/>
      <c r="K75" s="72"/>
      <c r="L75" s="72"/>
      <c r="M75" s="72"/>
      <c r="N75" s="72"/>
      <c r="O75" s="79"/>
      <c r="P75" s="86"/>
      <c r="Q75" s="72"/>
    </row>
    <row r="76" spans="1:17" ht="16.5" customHeight="1">
      <c r="A76" s="72"/>
      <c r="B76" s="69" t="str">
        <f>'2. PELAPORAN KELAS'!N10</f>
        <v>PENDIDIKAN SENI VISUAL</v>
      </c>
      <c r="C76" s="70"/>
      <c r="D76" s="70"/>
      <c r="E76" s="70"/>
      <c r="F76" s="70"/>
      <c r="G76" s="70"/>
      <c r="H76" s="71"/>
      <c r="I76" s="68"/>
      <c r="J76" s="69" t="str">
        <f>'2. PELAPORAN KELAS'!O10</f>
        <v>PENDIDIKAN KESIHATAN</v>
      </c>
      <c r="K76" s="70"/>
      <c r="L76" s="70"/>
      <c r="M76" s="70"/>
      <c r="N76" s="70"/>
      <c r="O76" s="70"/>
      <c r="P76" s="71"/>
      <c r="Q76" s="72"/>
    </row>
    <row r="77" spans="1:17" ht="16.5" customHeight="1">
      <c r="A77" s="72"/>
      <c r="B77" s="73" t="s">
        <v>224</v>
      </c>
      <c r="C77" s="74" t="s">
        <v>225</v>
      </c>
      <c r="D77" s="74" t="s">
        <v>226</v>
      </c>
      <c r="E77" s="74" t="s">
        <v>227</v>
      </c>
      <c r="F77" s="74" t="s">
        <v>228</v>
      </c>
      <c r="G77" s="74" t="s">
        <v>229</v>
      </c>
      <c r="H77" s="74" t="s">
        <v>230</v>
      </c>
      <c r="I77" s="72"/>
      <c r="J77" s="73" t="s">
        <v>224</v>
      </c>
      <c r="K77" s="74" t="s">
        <v>225</v>
      </c>
      <c r="L77" s="74" t="s">
        <v>226</v>
      </c>
      <c r="M77" s="74" t="s">
        <v>227</v>
      </c>
      <c r="N77" s="74" t="s">
        <v>228</v>
      </c>
      <c r="O77" s="74" t="s">
        <v>229</v>
      </c>
      <c r="P77" s="74" t="s">
        <v>230</v>
      </c>
      <c r="Q77" s="72"/>
    </row>
    <row r="78" spans="1:17" ht="16.5" customHeight="1">
      <c r="A78" s="72"/>
      <c r="B78" s="75" t="s">
        <v>231</v>
      </c>
      <c r="C78" s="110">
        <f>COUNTIF('2. PELAPORAN KELAS'!$N$11:$N$70,1)</f>
        <v>0</v>
      </c>
      <c r="D78" s="110">
        <f>COUNTIF('2. PELAPORAN KELAS'!$N$11:$N$70,2)</f>
        <v>0</v>
      </c>
      <c r="E78" s="110">
        <f>COUNTIF('2. PELAPORAN KELAS'!$N$11:$N$70,3)</f>
        <v>0</v>
      </c>
      <c r="F78" s="110">
        <f>COUNTIF('2. PELAPORAN KELAS'!$N$11:$N$70,4)</f>
        <v>0</v>
      </c>
      <c r="G78" s="110">
        <f>COUNTIF('2. PELAPORAN KELAS'!$N$11:$N$70,5)</f>
        <v>0</v>
      </c>
      <c r="H78" s="110">
        <f>COUNTIF('2. PELAPORAN KELAS'!$N$11:$N$70,6)</f>
        <v>0</v>
      </c>
      <c r="I78" s="72"/>
      <c r="J78" s="75" t="s">
        <v>231</v>
      </c>
      <c r="K78" s="110">
        <f>COUNTIF('2. PELAPORAN KELAS'!$O$11:$O$70,1)</f>
        <v>0</v>
      </c>
      <c r="L78" s="110">
        <f>COUNTIF('2. PELAPORAN KELAS'!$O$11:$O$70,2)</f>
        <v>0</v>
      </c>
      <c r="M78" s="110">
        <f>COUNTIF('2. PELAPORAN KELAS'!$O$11:$O$70,3)</f>
        <v>2</v>
      </c>
      <c r="N78" s="110">
        <f>COUNTIF('2. PELAPORAN KELAS'!$O$11:$O$70,4)</f>
        <v>12</v>
      </c>
      <c r="O78" s="110">
        <f>COUNTIF('2. PELAPORAN KELAS'!$O$11:$O$70,5)</f>
        <v>6</v>
      </c>
      <c r="P78" s="110">
        <f>COUNTIF('2. PELAPORAN KELAS'!$O$11:$O$70,6)</f>
        <v>0</v>
      </c>
      <c r="Q78" s="72"/>
    </row>
    <row r="79" spans="1:17" ht="16.5" customHeight="1">
      <c r="A79" s="72"/>
      <c r="B79" s="72"/>
      <c r="C79" s="72"/>
      <c r="D79" s="72"/>
      <c r="E79" s="72"/>
      <c r="F79" s="72"/>
      <c r="G79" s="72"/>
      <c r="H79" s="72"/>
      <c r="I79" s="72"/>
      <c r="J79" s="72"/>
      <c r="K79" s="72"/>
      <c r="L79" s="72"/>
      <c r="M79" s="72"/>
      <c r="N79" s="72"/>
      <c r="O79" s="72"/>
      <c r="P79" s="72"/>
      <c r="Q79" s="72"/>
    </row>
    <row r="80" spans="1:17" ht="16.5" customHeight="1">
      <c r="A80" s="72"/>
      <c r="B80" s="72"/>
      <c r="C80" s="72"/>
      <c r="D80" s="72"/>
      <c r="E80" s="72"/>
      <c r="F80" s="72"/>
      <c r="G80" s="72"/>
      <c r="H80" s="72"/>
      <c r="I80" s="72"/>
      <c r="J80" s="72"/>
      <c r="K80" s="72"/>
      <c r="L80" s="72"/>
      <c r="M80" s="72"/>
      <c r="N80" s="72"/>
      <c r="O80" s="72"/>
      <c r="P80" s="72"/>
      <c r="Q80" s="72"/>
    </row>
    <row r="81" spans="1:17" ht="16.5" customHeight="1">
      <c r="A81" s="72"/>
      <c r="B81" s="72"/>
      <c r="C81" s="72"/>
      <c r="D81" s="72"/>
      <c r="E81" s="72"/>
      <c r="F81" s="72"/>
      <c r="G81" s="72"/>
      <c r="H81" s="72"/>
      <c r="I81" s="72"/>
      <c r="J81" s="72"/>
      <c r="K81" s="72"/>
      <c r="L81" s="72"/>
      <c r="M81" s="72"/>
      <c r="N81" s="72"/>
      <c r="O81" s="72"/>
      <c r="P81" s="72"/>
      <c r="Q81" s="72"/>
    </row>
    <row r="82" spans="1:17" ht="16.5" customHeight="1">
      <c r="A82" s="72"/>
      <c r="B82" s="72"/>
      <c r="C82" s="72"/>
      <c r="D82" s="72"/>
      <c r="E82" s="72"/>
      <c r="F82" s="72"/>
      <c r="G82" s="72"/>
      <c r="H82" s="72"/>
      <c r="I82" s="72"/>
      <c r="J82" s="72"/>
      <c r="K82" s="72"/>
      <c r="L82" s="72"/>
      <c r="M82" s="72"/>
      <c r="N82" s="72"/>
      <c r="O82" s="72"/>
      <c r="P82" s="72"/>
      <c r="Q82" s="72"/>
    </row>
    <row r="83" spans="1:17" ht="16.5" customHeight="1">
      <c r="A83" s="72"/>
      <c r="B83" s="72"/>
      <c r="C83" s="72"/>
      <c r="D83" s="72"/>
      <c r="E83" s="72"/>
      <c r="F83" s="72"/>
      <c r="G83" s="72"/>
      <c r="H83" s="72"/>
      <c r="I83" s="72"/>
      <c r="J83" s="72"/>
      <c r="K83" s="72"/>
      <c r="L83" s="72"/>
      <c r="M83" s="72"/>
      <c r="N83" s="72"/>
      <c r="O83" s="72"/>
      <c r="P83" s="72"/>
      <c r="Q83" s="72"/>
    </row>
    <row r="84" spans="1:17" ht="16.5" customHeight="1">
      <c r="A84" s="72"/>
      <c r="B84" s="72"/>
      <c r="C84" s="72"/>
      <c r="D84" s="72"/>
      <c r="E84" s="72"/>
      <c r="F84" s="72"/>
      <c r="G84" s="72"/>
      <c r="H84" s="72"/>
      <c r="I84" s="72"/>
      <c r="J84" s="72"/>
      <c r="K84" s="72"/>
      <c r="L84" s="72"/>
      <c r="M84" s="72"/>
      <c r="N84" s="72"/>
      <c r="O84" s="72"/>
      <c r="P84" s="72"/>
      <c r="Q84" s="72"/>
    </row>
    <row r="85" spans="1:17" ht="16.5" customHeight="1">
      <c r="A85" s="72"/>
      <c r="B85" s="72"/>
      <c r="C85" s="72"/>
      <c r="D85" s="72"/>
      <c r="E85" s="72"/>
      <c r="F85" s="72"/>
      <c r="G85" s="72"/>
      <c r="H85" s="72"/>
      <c r="I85" s="72"/>
      <c r="J85" s="72"/>
      <c r="K85" s="72"/>
      <c r="L85" s="72"/>
      <c r="M85" s="72"/>
      <c r="N85" s="72"/>
      <c r="O85" s="72"/>
      <c r="P85" s="72"/>
      <c r="Q85" s="72"/>
    </row>
    <row r="86" spans="1:17" ht="16.5" customHeight="1">
      <c r="A86" s="72"/>
      <c r="B86" s="72"/>
      <c r="C86" s="72"/>
      <c r="D86" s="72"/>
      <c r="E86" s="72"/>
      <c r="F86" s="72"/>
      <c r="G86" s="72"/>
      <c r="H86" s="72"/>
      <c r="I86" s="72"/>
      <c r="J86" s="72"/>
      <c r="K86" s="72"/>
      <c r="L86" s="72"/>
      <c r="M86" s="72"/>
      <c r="N86" s="72"/>
      <c r="O86" s="72"/>
      <c r="P86" s="72"/>
      <c r="Q86" s="72"/>
    </row>
    <row r="87" spans="1:17" ht="16.5" customHeight="1">
      <c r="A87" s="72"/>
      <c r="B87" s="72"/>
      <c r="C87" s="72"/>
      <c r="D87" s="72"/>
      <c r="E87" s="72"/>
      <c r="F87" s="72"/>
      <c r="G87" s="72"/>
      <c r="H87" s="72"/>
      <c r="I87" s="72"/>
      <c r="J87" s="72"/>
      <c r="K87" s="72"/>
      <c r="L87" s="72"/>
      <c r="M87" s="72"/>
      <c r="N87" s="72"/>
      <c r="O87" s="72"/>
      <c r="P87" s="72"/>
      <c r="Q87" s="72"/>
    </row>
    <row r="88" spans="1:17" ht="16.5" customHeight="1">
      <c r="A88" s="72"/>
      <c r="B88" s="72"/>
      <c r="C88" s="72"/>
      <c r="D88" s="72"/>
      <c r="E88" s="72"/>
      <c r="F88" s="72"/>
      <c r="G88" s="72"/>
      <c r="H88" s="72"/>
      <c r="I88" s="72"/>
      <c r="J88" s="72"/>
      <c r="K88" s="72"/>
      <c r="L88" s="72"/>
      <c r="M88" s="72"/>
      <c r="N88" s="72"/>
      <c r="O88" s="72"/>
      <c r="P88" s="72"/>
      <c r="Q88" s="72"/>
    </row>
    <row r="89" spans="1:17" ht="16.5" customHeight="1">
      <c r="A89" s="72"/>
      <c r="B89" s="72"/>
      <c r="C89" s="72"/>
      <c r="D89" s="72"/>
      <c r="E89" s="72"/>
      <c r="F89" s="72"/>
      <c r="G89" s="72"/>
      <c r="H89" s="72"/>
      <c r="I89" s="72"/>
      <c r="J89" s="72"/>
      <c r="K89" s="72"/>
      <c r="L89" s="72"/>
      <c r="M89" s="72"/>
      <c r="N89" s="72"/>
      <c r="O89" s="72"/>
      <c r="P89" s="72"/>
      <c r="Q89" s="72"/>
    </row>
    <row r="90" spans="1:17" ht="16.5" customHeight="1">
      <c r="A90" s="72"/>
      <c r="B90" s="72"/>
      <c r="C90" s="72"/>
      <c r="D90" s="72"/>
      <c r="E90" s="72"/>
      <c r="F90" s="72"/>
      <c r="G90" s="72"/>
      <c r="H90" s="72"/>
      <c r="I90" s="72"/>
      <c r="J90" s="72"/>
      <c r="K90" s="72"/>
      <c r="L90" s="72"/>
      <c r="M90" s="72"/>
      <c r="N90" s="72"/>
      <c r="O90" s="72"/>
      <c r="P90" s="72"/>
      <c r="Q90" s="72"/>
    </row>
    <row r="91" spans="1:17" ht="16.5" customHeight="1">
      <c r="A91" s="72"/>
      <c r="B91" s="77"/>
      <c r="C91" s="78"/>
      <c r="D91" s="79"/>
      <c r="E91" s="79"/>
      <c r="F91" s="80" t="s">
        <v>232</v>
      </c>
      <c r="G91" s="81">
        <f>SUM(C78:H78)</f>
        <v>0</v>
      </c>
      <c r="H91" s="80" t="s">
        <v>233</v>
      </c>
      <c r="I91" s="72"/>
      <c r="J91" s="72"/>
      <c r="K91" s="72"/>
      <c r="L91" s="72"/>
      <c r="M91" s="72"/>
      <c r="N91" s="80" t="s">
        <v>232</v>
      </c>
      <c r="O91" s="81">
        <f>SUM(K78:P78)</f>
        <v>20</v>
      </c>
      <c r="P91" s="80" t="s">
        <v>233</v>
      </c>
      <c r="Q91" s="72"/>
    </row>
    <row r="92" spans="1:17" ht="16.5" customHeight="1">
      <c r="A92" s="72"/>
      <c r="B92" s="70"/>
      <c r="C92" s="70"/>
      <c r="D92" s="70"/>
      <c r="E92" s="70"/>
      <c r="F92" s="68"/>
      <c r="G92" s="70"/>
      <c r="H92" s="70"/>
      <c r="I92" s="68"/>
      <c r="J92" s="68"/>
      <c r="K92" s="68"/>
      <c r="L92" s="68"/>
      <c r="M92" s="68"/>
      <c r="N92" s="68"/>
      <c r="O92" s="82"/>
      <c r="P92" s="70"/>
      <c r="Q92" s="72"/>
    </row>
    <row r="93" spans="1:17" ht="16.5" customHeight="1">
      <c r="A93" s="72"/>
      <c r="B93" s="68"/>
      <c r="C93" s="68"/>
      <c r="D93" s="68"/>
      <c r="E93" s="68"/>
      <c r="F93" s="68"/>
      <c r="G93" s="70"/>
      <c r="H93" s="83"/>
      <c r="I93" s="68"/>
      <c r="J93" s="68"/>
      <c r="K93" s="68"/>
      <c r="L93" s="68"/>
      <c r="M93" s="68"/>
      <c r="N93" s="68"/>
      <c r="O93" s="70"/>
      <c r="P93" s="83"/>
      <c r="Q93" s="72"/>
    </row>
    <row r="94" spans="1:17" ht="16.5" customHeight="1">
      <c r="A94" s="72"/>
      <c r="B94" s="69" t="str">
        <f>'2. PELAPORAN KELAS'!P10</f>
        <v>PENDIDIKAN JASMANI</v>
      </c>
      <c r="C94" s="82"/>
      <c r="D94" s="82"/>
      <c r="E94" s="82"/>
      <c r="F94" s="82"/>
      <c r="G94" s="82"/>
      <c r="H94" s="71"/>
      <c r="I94" s="68"/>
      <c r="J94" s="69" t="str">
        <f>'2. PELAPORAN KELAS'!Q10</f>
        <v>BAHASA ARAB</v>
      </c>
      <c r="K94" s="82"/>
      <c r="L94" s="82"/>
      <c r="M94" s="82"/>
      <c r="N94" s="82"/>
      <c r="O94" s="82"/>
      <c r="P94" s="71"/>
      <c r="Q94" s="72"/>
    </row>
    <row r="95" spans="1:17" ht="16.5" customHeight="1">
      <c r="A95" s="72"/>
      <c r="B95" s="73" t="s">
        <v>224</v>
      </c>
      <c r="C95" s="74" t="s">
        <v>225</v>
      </c>
      <c r="D95" s="74" t="s">
        <v>226</v>
      </c>
      <c r="E95" s="74" t="s">
        <v>227</v>
      </c>
      <c r="F95" s="74" t="s">
        <v>228</v>
      </c>
      <c r="G95" s="74" t="s">
        <v>229</v>
      </c>
      <c r="H95" s="74" t="s">
        <v>230</v>
      </c>
      <c r="I95" s="72"/>
      <c r="J95" s="73" t="s">
        <v>224</v>
      </c>
      <c r="K95" s="74" t="s">
        <v>225</v>
      </c>
      <c r="L95" s="74" t="s">
        <v>226</v>
      </c>
      <c r="M95" s="74" t="s">
        <v>227</v>
      </c>
      <c r="N95" s="74" t="s">
        <v>228</v>
      </c>
      <c r="O95" s="74" t="s">
        <v>229</v>
      </c>
      <c r="P95" s="74" t="s">
        <v>230</v>
      </c>
      <c r="Q95" s="72"/>
    </row>
    <row r="96" spans="1:17" ht="16.5" customHeight="1">
      <c r="A96" s="72"/>
      <c r="B96" s="75" t="s">
        <v>231</v>
      </c>
      <c r="C96" s="110">
        <f>COUNTIF('2. PELAPORAN KELAS'!$P$11:$P$70,1)</f>
        <v>0</v>
      </c>
      <c r="D96" s="110">
        <f>COUNTIF('2. PELAPORAN KELAS'!$P$11:$P$70,2)</f>
        <v>0</v>
      </c>
      <c r="E96" s="110">
        <f>COUNTIF('2. PELAPORAN KELAS'!$P$11:$P$70,3)</f>
        <v>4</v>
      </c>
      <c r="F96" s="110">
        <f>COUNTIF('2. PELAPORAN KELAS'!$P$11:$P$70,4)</f>
        <v>9</v>
      </c>
      <c r="G96" s="110">
        <f>COUNTIF('2. PELAPORAN KELAS'!$P$11:$P$70,5)</f>
        <v>7</v>
      </c>
      <c r="H96" s="110">
        <f>COUNTIF('2. PELAPORAN KELAS'!$P$11:$P$70,6)</f>
        <v>0</v>
      </c>
      <c r="I96" s="72"/>
      <c r="J96" s="75" t="s">
        <v>231</v>
      </c>
      <c r="K96" s="110">
        <f>COUNTIF('2. PELAPORAN KELAS'!$Q$11:$Q$70,1)</f>
        <v>0</v>
      </c>
      <c r="L96" s="110">
        <f>COUNTIF('2. PELAPORAN KELAS'!$Q$11:$Q$70,2)</f>
        <v>0</v>
      </c>
      <c r="M96" s="110">
        <f>COUNTIF('2. PELAPORAN KELAS'!$Q$11:$Q$70,3)</f>
        <v>1</v>
      </c>
      <c r="N96" s="110">
        <f>COUNTIF('2. PELAPORAN KELAS'!$Q$11:$Q$70,4)</f>
        <v>12</v>
      </c>
      <c r="O96" s="110">
        <f>COUNTIF('2. PELAPORAN KELAS'!$Q$11:$Q$70,5)</f>
        <v>5</v>
      </c>
      <c r="P96" s="110">
        <f>COUNTIF('2. PELAPORAN KELAS'!$Q$11:$Q$70,6)</f>
        <v>0</v>
      </c>
      <c r="Q96" s="72"/>
    </row>
    <row r="97" spans="1:17" ht="16.5" customHeight="1">
      <c r="A97" s="72"/>
      <c r="B97" s="84"/>
      <c r="C97" s="84"/>
      <c r="D97" s="84"/>
      <c r="E97" s="84"/>
      <c r="F97" s="84"/>
      <c r="G97" s="84"/>
      <c r="H97" s="84"/>
      <c r="I97" s="72"/>
      <c r="J97" s="84"/>
      <c r="K97" s="84"/>
      <c r="L97" s="84"/>
      <c r="M97" s="84"/>
      <c r="N97" s="84"/>
      <c r="O97" s="84"/>
      <c r="P97" s="84"/>
      <c r="Q97" s="72"/>
    </row>
    <row r="98" spans="1:17" ht="16.5" customHeight="1">
      <c r="A98" s="72"/>
      <c r="B98" s="84"/>
      <c r="C98" s="84"/>
      <c r="D98" s="84"/>
      <c r="E98" s="84"/>
      <c r="F98" s="84"/>
      <c r="G98" s="84"/>
      <c r="H98" s="84"/>
      <c r="I98" s="72"/>
      <c r="J98" s="84"/>
      <c r="K98" s="84"/>
      <c r="L98" s="84"/>
      <c r="M98" s="84"/>
      <c r="N98" s="84"/>
      <c r="O98" s="84"/>
      <c r="P98" s="84"/>
      <c r="Q98" s="72"/>
    </row>
    <row r="99" spans="1:17" ht="16.5" customHeight="1">
      <c r="A99" s="72"/>
      <c r="B99" s="84"/>
      <c r="C99" s="84"/>
      <c r="D99" s="84"/>
      <c r="E99" s="84"/>
      <c r="F99" s="84"/>
      <c r="G99" s="84"/>
      <c r="H99" s="84"/>
      <c r="I99" s="72"/>
      <c r="J99" s="84"/>
      <c r="K99" s="84"/>
      <c r="L99" s="84"/>
      <c r="M99" s="84"/>
      <c r="N99" s="84"/>
      <c r="O99" s="84"/>
      <c r="P99" s="84"/>
      <c r="Q99" s="72"/>
    </row>
    <row r="100" spans="1:17" ht="16.5" customHeight="1">
      <c r="A100" s="72"/>
      <c r="B100" s="84"/>
      <c r="C100" s="84"/>
      <c r="D100" s="84"/>
      <c r="E100" s="84"/>
      <c r="F100" s="84"/>
      <c r="G100" s="84"/>
      <c r="H100" s="84"/>
      <c r="I100" s="72"/>
      <c r="J100" s="84"/>
      <c r="K100" s="84"/>
      <c r="L100" s="84"/>
      <c r="M100" s="84"/>
      <c r="N100" s="84"/>
      <c r="O100" s="84"/>
      <c r="P100" s="84"/>
      <c r="Q100" s="72"/>
    </row>
    <row r="101" spans="1:17" ht="16.5" customHeight="1">
      <c r="A101" s="72"/>
      <c r="B101" s="84"/>
      <c r="C101" s="84"/>
      <c r="D101" s="84"/>
      <c r="E101" s="84"/>
      <c r="F101" s="84"/>
      <c r="G101" s="84"/>
      <c r="H101" s="84"/>
      <c r="I101" s="72"/>
      <c r="J101" s="84"/>
      <c r="K101" s="84"/>
      <c r="L101" s="84"/>
      <c r="M101" s="84"/>
      <c r="N101" s="84"/>
      <c r="O101" s="84"/>
      <c r="P101" s="84"/>
      <c r="Q101" s="72"/>
    </row>
    <row r="102" spans="1:17" ht="16.5" customHeight="1">
      <c r="A102" s="72"/>
      <c r="B102" s="84"/>
      <c r="C102" s="84"/>
      <c r="D102" s="84"/>
      <c r="E102" s="84"/>
      <c r="F102" s="84"/>
      <c r="G102" s="84"/>
      <c r="H102" s="84"/>
      <c r="I102" s="72"/>
      <c r="J102" s="84"/>
      <c r="K102" s="84"/>
      <c r="L102" s="84"/>
      <c r="M102" s="84"/>
      <c r="N102" s="84"/>
      <c r="O102" s="84"/>
      <c r="P102" s="84"/>
      <c r="Q102" s="72"/>
    </row>
    <row r="103" spans="1:17" ht="16.5" customHeight="1">
      <c r="A103" s="72"/>
      <c r="B103" s="84"/>
      <c r="C103" s="84"/>
      <c r="D103" s="84"/>
      <c r="E103" s="84"/>
      <c r="F103" s="84"/>
      <c r="G103" s="84"/>
      <c r="H103" s="84"/>
      <c r="I103" s="72"/>
      <c r="J103" s="84"/>
      <c r="K103" s="84"/>
      <c r="L103" s="84"/>
      <c r="M103" s="84"/>
      <c r="N103" s="84"/>
      <c r="O103" s="84"/>
      <c r="P103" s="84"/>
      <c r="Q103" s="72"/>
    </row>
    <row r="104" spans="1:17" ht="16.5" customHeight="1">
      <c r="A104" s="72"/>
      <c r="B104" s="84"/>
      <c r="C104" s="84"/>
      <c r="D104" s="84"/>
      <c r="E104" s="84"/>
      <c r="F104" s="84"/>
      <c r="G104" s="84"/>
      <c r="H104" s="84"/>
      <c r="I104" s="72"/>
      <c r="J104" s="84"/>
      <c r="K104" s="84"/>
      <c r="L104" s="84"/>
      <c r="M104" s="84"/>
      <c r="N104" s="84"/>
      <c r="O104" s="84"/>
      <c r="P104" s="84"/>
      <c r="Q104" s="72"/>
    </row>
    <row r="105" spans="1:17" ht="16.5" customHeight="1">
      <c r="A105" s="72"/>
      <c r="B105" s="84"/>
      <c r="C105" s="84"/>
      <c r="D105" s="84"/>
      <c r="E105" s="84"/>
      <c r="F105" s="84"/>
      <c r="G105" s="84"/>
      <c r="H105" s="84"/>
      <c r="I105" s="72"/>
      <c r="J105" s="84"/>
      <c r="K105" s="84"/>
      <c r="L105" s="84"/>
      <c r="M105" s="84"/>
      <c r="N105" s="84"/>
      <c r="O105" s="84"/>
      <c r="P105" s="84"/>
      <c r="Q105" s="72"/>
    </row>
    <row r="106" spans="1:17" ht="16.5" customHeight="1">
      <c r="A106" s="72"/>
      <c r="B106" s="84"/>
      <c r="C106" s="84"/>
      <c r="D106" s="84"/>
      <c r="E106" s="84"/>
      <c r="F106" s="84"/>
      <c r="G106" s="84"/>
      <c r="H106" s="84"/>
      <c r="I106" s="72"/>
      <c r="J106" s="84"/>
      <c r="K106" s="84"/>
      <c r="L106" s="84"/>
      <c r="M106" s="84"/>
      <c r="N106" s="84"/>
      <c r="O106" s="84"/>
      <c r="P106" s="84"/>
      <c r="Q106" s="72"/>
    </row>
    <row r="107" spans="1:17" ht="16.5" customHeight="1">
      <c r="A107" s="72"/>
      <c r="B107" s="84"/>
      <c r="C107" s="84"/>
      <c r="D107" s="84"/>
      <c r="E107" s="84"/>
      <c r="F107" s="84"/>
      <c r="G107" s="84"/>
      <c r="H107" s="84"/>
      <c r="I107" s="72"/>
      <c r="J107" s="84"/>
      <c r="K107" s="84"/>
      <c r="L107" s="84"/>
      <c r="M107" s="84"/>
      <c r="N107" s="84"/>
      <c r="O107" s="84"/>
      <c r="P107" s="84"/>
      <c r="Q107" s="72"/>
    </row>
    <row r="108" spans="1:17" ht="16.5" customHeight="1">
      <c r="A108" s="72"/>
      <c r="B108" s="84"/>
      <c r="C108" s="84"/>
      <c r="D108" s="84"/>
      <c r="E108" s="84"/>
      <c r="F108" s="84"/>
      <c r="G108" s="84"/>
      <c r="H108" s="84"/>
      <c r="I108" s="72"/>
      <c r="J108" s="84"/>
      <c r="K108" s="84"/>
      <c r="L108" s="84"/>
      <c r="M108" s="84"/>
      <c r="N108" s="84"/>
      <c r="O108" s="84"/>
      <c r="P108" s="84"/>
      <c r="Q108" s="72"/>
    </row>
    <row r="109" spans="1:17" ht="16.5" customHeight="1">
      <c r="A109" s="72"/>
      <c r="B109" s="84"/>
      <c r="C109" s="84"/>
      <c r="D109" s="84"/>
      <c r="E109" s="84"/>
      <c r="F109" s="80" t="s">
        <v>232</v>
      </c>
      <c r="G109" s="81">
        <f>SUM(C96:H96)</f>
        <v>20</v>
      </c>
      <c r="H109" s="80" t="s">
        <v>233</v>
      </c>
      <c r="I109" s="85"/>
      <c r="J109" s="84"/>
      <c r="K109" s="84"/>
      <c r="L109" s="84"/>
      <c r="M109" s="84"/>
      <c r="N109" s="80" t="s">
        <v>232</v>
      </c>
      <c r="O109" s="81">
        <f>SUM(K96:P96)</f>
        <v>18</v>
      </c>
      <c r="P109" s="80" t="s">
        <v>233</v>
      </c>
      <c r="Q109" s="72"/>
    </row>
    <row r="110" spans="1:17" ht="16.5" customHeight="1">
      <c r="A110" s="72"/>
      <c r="B110" s="72"/>
      <c r="C110" s="72"/>
      <c r="D110" s="72"/>
      <c r="E110" s="72"/>
      <c r="F110" s="72"/>
      <c r="G110" s="85"/>
      <c r="H110" s="86"/>
      <c r="I110" s="85"/>
      <c r="J110" s="72"/>
      <c r="K110" s="72"/>
      <c r="L110" s="72"/>
      <c r="M110" s="72"/>
      <c r="N110" s="72"/>
      <c r="O110" s="79"/>
      <c r="P110" s="86"/>
      <c r="Q110" s="72"/>
    </row>
    <row r="111" spans="1:17" ht="16.5" customHeight="1">
      <c r="A111" s="72"/>
      <c r="B111" s="69" t="str">
        <f>'2. PELAPORAN KELAS'!R10</f>
        <v>PENDIDIKAN ISLAM</v>
      </c>
      <c r="C111" s="70"/>
      <c r="D111" s="70"/>
      <c r="E111" s="70"/>
      <c r="F111" s="70"/>
      <c r="G111" s="70"/>
      <c r="H111" s="71"/>
      <c r="I111" s="68"/>
      <c r="J111" s="69">
        <f>'2. PELAPORAN KELAS'!S10</f>
        <v>0</v>
      </c>
      <c r="K111" s="70"/>
      <c r="L111" s="70"/>
      <c r="M111" s="70"/>
      <c r="N111" s="70"/>
      <c r="O111" s="70"/>
      <c r="P111" s="71"/>
      <c r="Q111" s="72"/>
    </row>
    <row r="112" spans="1:17" ht="16.5" customHeight="1">
      <c r="A112" s="72"/>
      <c r="B112" s="73" t="s">
        <v>224</v>
      </c>
      <c r="C112" s="74" t="s">
        <v>225</v>
      </c>
      <c r="D112" s="74" t="s">
        <v>226</v>
      </c>
      <c r="E112" s="74" t="s">
        <v>227</v>
      </c>
      <c r="F112" s="74" t="s">
        <v>228</v>
      </c>
      <c r="G112" s="74" t="s">
        <v>229</v>
      </c>
      <c r="H112" s="74" t="s">
        <v>230</v>
      </c>
      <c r="I112" s="72"/>
      <c r="J112" s="73" t="s">
        <v>224</v>
      </c>
      <c r="K112" s="74" t="s">
        <v>225</v>
      </c>
      <c r="L112" s="74" t="s">
        <v>226</v>
      </c>
      <c r="M112" s="74" t="s">
        <v>227</v>
      </c>
      <c r="N112" s="74" t="s">
        <v>228</v>
      </c>
      <c r="O112" s="74" t="s">
        <v>229</v>
      </c>
      <c r="P112" s="74" t="s">
        <v>230</v>
      </c>
      <c r="Q112" s="72"/>
    </row>
    <row r="113" spans="1:17" ht="16.5" customHeight="1">
      <c r="A113" s="72"/>
      <c r="B113" s="75" t="s">
        <v>231</v>
      </c>
      <c r="C113" s="110">
        <f>COUNTIF('2. PELAPORAN KELAS'!$R$11:$R$70,1)</f>
        <v>0</v>
      </c>
      <c r="D113" s="110">
        <f>COUNTIF('2. PELAPORAN KELAS'!$R$11:$R$70,2)</f>
        <v>0</v>
      </c>
      <c r="E113" s="110">
        <f>COUNTIF('2. PELAPORAN KELAS'!$R$11:$R$70,3)</f>
        <v>0</v>
      </c>
      <c r="F113" s="110">
        <f>COUNTIF('2. PELAPORAN KELAS'!$R$11:$R$70,4)</f>
        <v>6</v>
      </c>
      <c r="G113" s="110">
        <f>COUNTIF('2. PELAPORAN KELAS'!$R$11:$R$70,5)</f>
        <v>6</v>
      </c>
      <c r="H113" s="110">
        <f>COUNTIF('2. PELAPORAN KELAS'!$R$11:$R$70,6)</f>
        <v>6</v>
      </c>
      <c r="I113" s="72"/>
      <c r="J113" s="75" t="s">
        <v>231</v>
      </c>
      <c r="K113" s="110">
        <f>COUNTIF('2. PELAPORAN KELAS'!$S$11:$S$70,1)</f>
        <v>0</v>
      </c>
      <c r="L113" s="110">
        <f>COUNTIF('2. PELAPORAN KELAS'!$S$11:$S$70,2)</f>
        <v>0</v>
      </c>
      <c r="M113" s="110">
        <f>COUNTIF('2. PELAPORAN KELAS'!$S$11:$S$70,3)</f>
        <v>0</v>
      </c>
      <c r="N113" s="110">
        <f>COUNTIF('2. PELAPORAN KELAS'!$S$11:$S$70,4)</f>
        <v>0</v>
      </c>
      <c r="O113" s="110">
        <f>COUNTIF('2. PELAPORAN KELAS'!$S$11:$S$70,5)</f>
        <v>0</v>
      </c>
      <c r="P113" s="110">
        <f>COUNTIF('2. PELAPORAN KELAS'!$S$11:$S$70,6)</f>
        <v>0</v>
      </c>
      <c r="Q113" s="72"/>
    </row>
    <row r="114" spans="1:17" ht="16.5" customHeight="1">
      <c r="A114" s="72"/>
      <c r="B114" s="72"/>
      <c r="C114" s="72"/>
      <c r="D114" s="72"/>
      <c r="E114" s="72"/>
      <c r="F114" s="72"/>
      <c r="G114" s="72"/>
      <c r="H114" s="72"/>
      <c r="I114" s="72"/>
      <c r="J114" s="72"/>
      <c r="K114" s="72"/>
      <c r="L114" s="72"/>
      <c r="M114" s="72"/>
      <c r="N114" s="72"/>
      <c r="O114" s="72"/>
      <c r="P114" s="72"/>
      <c r="Q114" s="72"/>
    </row>
    <row r="115" spans="1:17" ht="16.5" customHeight="1">
      <c r="A115" s="72"/>
      <c r="B115" s="72"/>
      <c r="C115" s="72"/>
      <c r="D115" s="72"/>
      <c r="E115" s="72"/>
      <c r="F115" s="72"/>
      <c r="G115" s="72"/>
      <c r="H115" s="72"/>
      <c r="I115" s="72"/>
      <c r="J115" s="72"/>
      <c r="K115" s="72"/>
      <c r="L115" s="72"/>
      <c r="M115" s="72"/>
      <c r="N115" s="72"/>
      <c r="O115" s="72"/>
      <c r="P115" s="72"/>
      <c r="Q115" s="72"/>
    </row>
    <row r="116" spans="1:17" ht="16.5" customHeight="1">
      <c r="A116" s="72"/>
      <c r="B116" s="72"/>
      <c r="C116" s="72"/>
      <c r="D116" s="72"/>
      <c r="E116" s="72"/>
      <c r="F116" s="72"/>
      <c r="G116" s="72"/>
      <c r="H116" s="72"/>
      <c r="I116" s="72"/>
      <c r="J116" s="72"/>
      <c r="K116" s="72"/>
      <c r="L116" s="72"/>
      <c r="M116" s="72"/>
      <c r="N116" s="72"/>
      <c r="O116" s="72"/>
      <c r="P116" s="72"/>
      <c r="Q116" s="72"/>
    </row>
    <row r="117" spans="1:17" ht="16.5" customHeight="1">
      <c r="A117" s="72"/>
      <c r="B117" s="72"/>
      <c r="C117" s="72"/>
      <c r="D117" s="72"/>
      <c r="E117" s="72"/>
      <c r="F117" s="72"/>
      <c r="G117" s="72"/>
      <c r="H117" s="72"/>
      <c r="I117" s="72"/>
      <c r="J117" s="72"/>
      <c r="K117" s="72"/>
      <c r="L117" s="72"/>
      <c r="M117" s="72"/>
      <c r="N117" s="72"/>
      <c r="O117" s="72"/>
      <c r="P117" s="72"/>
      <c r="Q117" s="72"/>
    </row>
    <row r="118" spans="1:17" ht="16.5" customHeight="1">
      <c r="A118" s="72"/>
      <c r="B118" s="72"/>
      <c r="C118" s="72"/>
      <c r="D118" s="72"/>
      <c r="E118" s="72"/>
      <c r="F118" s="72"/>
      <c r="G118" s="72"/>
      <c r="H118" s="72"/>
      <c r="I118" s="72"/>
      <c r="J118" s="72"/>
      <c r="K118" s="72"/>
      <c r="L118" s="72"/>
      <c r="M118" s="72"/>
      <c r="N118" s="72"/>
      <c r="O118" s="72"/>
      <c r="P118" s="72"/>
      <c r="Q118" s="72"/>
    </row>
    <row r="119" spans="1:17" ht="16.5" customHeight="1">
      <c r="A119" s="72"/>
      <c r="B119" s="72"/>
      <c r="C119" s="72"/>
      <c r="D119" s="72"/>
      <c r="E119" s="72"/>
      <c r="F119" s="72"/>
      <c r="G119" s="72"/>
      <c r="H119" s="72"/>
      <c r="I119" s="72"/>
      <c r="J119" s="72"/>
      <c r="K119" s="72"/>
      <c r="L119" s="72"/>
      <c r="M119" s="72"/>
      <c r="N119" s="72"/>
      <c r="O119" s="72"/>
      <c r="P119" s="72"/>
      <c r="Q119" s="72"/>
    </row>
    <row r="120" spans="1:17" ht="16.5" customHeight="1">
      <c r="A120" s="72"/>
      <c r="B120" s="72"/>
      <c r="C120" s="72"/>
      <c r="D120" s="72"/>
      <c r="E120" s="72"/>
      <c r="F120" s="72"/>
      <c r="G120" s="72"/>
      <c r="H120" s="72"/>
      <c r="I120" s="72"/>
      <c r="J120" s="72"/>
      <c r="K120" s="72"/>
      <c r="L120" s="72"/>
      <c r="M120" s="72"/>
      <c r="N120" s="72"/>
      <c r="O120" s="72"/>
      <c r="P120" s="72"/>
      <c r="Q120" s="72"/>
    </row>
    <row r="121" spans="1:17" ht="16.5" customHeight="1">
      <c r="A121" s="72"/>
      <c r="B121" s="72"/>
      <c r="C121" s="72"/>
      <c r="D121" s="72"/>
      <c r="E121" s="72"/>
      <c r="F121" s="72"/>
      <c r="G121" s="72"/>
      <c r="H121" s="72"/>
      <c r="I121" s="72"/>
      <c r="J121" s="72"/>
      <c r="K121" s="72"/>
      <c r="L121" s="72"/>
      <c r="M121" s="72"/>
      <c r="N121" s="72"/>
      <c r="O121" s="72"/>
      <c r="P121" s="72"/>
      <c r="Q121" s="72"/>
    </row>
    <row r="122" spans="1:17" ht="16.5" customHeight="1">
      <c r="A122" s="72"/>
      <c r="B122" s="72"/>
      <c r="C122" s="72"/>
      <c r="D122" s="72"/>
      <c r="E122" s="72"/>
      <c r="F122" s="72"/>
      <c r="G122" s="72"/>
      <c r="H122" s="72"/>
      <c r="I122" s="72"/>
      <c r="J122" s="72"/>
      <c r="K122" s="72"/>
      <c r="L122" s="72"/>
      <c r="M122" s="72"/>
      <c r="N122" s="72"/>
      <c r="O122" s="72"/>
      <c r="P122" s="72"/>
      <c r="Q122" s="72"/>
    </row>
    <row r="123" spans="1:17" ht="16.5" customHeight="1">
      <c r="A123" s="72"/>
      <c r="B123" s="72"/>
      <c r="C123" s="72"/>
      <c r="D123" s="72"/>
      <c r="E123" s="72"/>
      <c r="F123" s="72"/>
      <c r="G123" s="72"/>
      <c r="H123" s="72"/>
      <c r="I123" s="72"/>
      <c r="J123" s="72"/>
      <c r="K123" s="72"/>
      <c r="L123" s="72"/>
      <c r="M123" s="72"/>
      <c r="N123" s="72"/>
      <c r="O123" s="72"/>
      <c r="P123" s="72"/>
      <c r="Q123" s="72"/>
    </row>
    <row r="124" spans="1:17" ht="16.5" customHeight="1">
      <c r="A124" s="72"/>
      <c r="B124" s="72"/>
      <c r="C124" s="72"/>
      <c r="D124" s="72"/>
      <c r="E124" s="72"/>
      <c r="F124" s="72"/>
      <c r="G124" s="72"/>
      <c r="H124" s="72"/>
      <c r="I124" s="72"/>
      <c r="J124" s="72"/>
      <c r="K124" s="72"/>
      <c r="L124" s="72"/>
      <c r="M124" s="72"/>
      <c r="N124" s="72"/>
      <c r="O124" s="72"/>
      <c r="P124" s="72"/>
      <c r="Q124" s="72"/>
    </row>
    <row r="125" spans="1:17" ht="16.5" customHeight="1">
      <c r="A125" s="72"/>
      <c r="B125" s="72"/>
      <c r="C125" s="72"/>
      <c r="D125" s="72"/>
      <c r="E125" s="72"/>
      <c r="F125" s="72"/>
      <c r="G125" s="72"/>
      <c r="H125" s="72"/>
      <c r="I125" s="72"/>
      <c r="J125" s="72"/>
      <c r="K125" s="72"/>
      <c r="L125" s="72"/>
      <c r="M125" s="72"/>
      <c r="N125" s="72"/>
      <c r="O125" s="72"/>
      <c r="P125" s="72"/>
      <c r="Q125" s="72"/>
    </row>
    <row r="126" spans="1:17" ht="16.5" customHeight="1">
      <c r="A126" s="72"/>
      <c r="B126" s="77"/>
      <c r="C126" s="78"/>
      <c r="D126" s="79"/>
      <c r="E126" s="79"/>
      <c r="F126" s="80" t="s">
        <v>232</v>
      </c>
      <c r="G126" s="81">
        <f>SUM(C113:H113)</f>
        <v>18</v>
      </c>
      <c r="H126" s="80" t="s">
        <v>233</v>
      </c>
      <c r="I126" s="72"/>
      <c r="J126" s="72"/>
      <c r="K126" s="72"/>
      <c r="L126" s="72"/>
      <c r="M126" s="72"/>
      <c r="N126" s="80" t="s">
        <v>232</v>
      </c>
      <c r="O126" s="81">
        <f>SUM(K113:P113)</f>
        <v>0</v>
      </c>
      <c r="P126" s="80" t="s">
        <v>233</v>
      </c>
      <c r="Q126" s="72"/>
    </row>
    <row r="127" spans="1:17">
      <c r="A127" s="72"/>
      <c r="B127" s="70"/>
      <c r="C127" s="70"/>
      <c r="D127" s="70"/>
      <c r="E127" s="70"/>
      <c r="F127" s="68"/>
      <c r="G127" s="70"/>
      <c r="H127" s="70"/>
      <c r="I127" s="68"/>
      <c r="J127" s="68"/>
      <c r="K127" s="68"/>
      <c r="L127" s="68"/>
      <c r="M127" s="68"/>
      <c r="N127" s="68"/>
      <c r="O127" s="82"/>
      <c r="P127" s="70"/>
      <c r="Q127" s="72"/>
    </row>
    <row r="128" spans="1:17">
      <c r="A128" s="72"/>
      <c r="B128" s="68"/>
      <c r="C128" s="68"/>
      <c r="D128" s="68"/>
      <c r="E128" s="68"/>
      <c r="F128" s="68"/>
      <c r="G128" s="70"/>
      <c r="H128" s="83"/>
      <c r="I128" s="68"/>
      <c r="J128" s="68"/>
      <c r="K128" s="68"/>
      <c r="L128" s="68"/>
      <c r="M128" s="68"/>
      <c r="N128" s="68"/>
      <c r="O128" s="70"/>
      <c r="P128" s="83"/>
      <c r="Q128" s="72"/>
    </row>
    <row r="129" spans="1:17" ht="18.75">
      <c r="A129" s="72"/>
      <c r="B129" s="69">
        <f>'2. PELAPORAN KELAS'!T10</f>
        <v>0</v>
      </c>
      <c r="C129" s="82"/>
      <c r="D129" s="82"/>
      <c r="E129" s="82"/>
      <c r="F129" s="82"/>
      <c r="G129" s="82"/>
      <c r="H129" s="71"/>
      <c r="I129" s="68"/>
      <c r="J129" s="69">
        <f>'2. PELAPORAN KELAS'!U10</f>
        <v>0</v>
      </c>
      <c r="K129" s="82"/>
      <c r="L129" s="82"/>
      <c r="M129" s="82"/>
      <c r="N129" s="82"/>
      <c r="O129" s="82"/>
      <c r="P129" s="71"/>
      <c r="Q129" s="72"/>
    </row>
    <row r="130" spans="1:17">
      <c r="A130" s="72"/>
      <c r="B130" s="73" t="s">
        <v>224</v>
      </c>
      <c r="C130" s="74" t="s">
        <v>225</v>
      </c>
      <c r="D130" s="74" t="s">
        <v>226</v>
      </c>
      <c r="E130" s="74" t="s">
        <v>227</v>
      </c>
      <c r="F130" s="74" t="s">
        <v>228</v>
      </c>
      <c r="G130" s="74" t="s">
        <v>229</v>
      </c>
      <c r="H130" s="74" t="s">
        <v>230</v>
      </c>
      <c r="I130" s="72"/>
      <c r="J130" s="73" t="s">
        <v>224</v>
      </c>
      <c r="K130" s="74" t="s">
        <v>225</v>
      </c>
      <c r="L130" s="74" t="s">
        <v>226</v>
      </c>
      <c r="M130" s="74" t="s">
        <v>227</v>
      </c>
      <c r="N130" s="74" t="s">
        <v>228</v>
      </c>
      <c r="O130" s="74" t="s">
        <v>229</v>
      </c>
      <c r="P130" s="74" t="s">
        <v>230</v>
      </c>
      <c r="Q130" s="72"/>
    </row>
    <row r="131" spans="1:17">
      <c r="A131" s="72"/>
      <c r="B131" s="75" t="s">
        <v>231</v>
      </c>
      <c r="C131" s="110">
        <f>COUNTIF('2. PELAPORAN KELAS'!$T$11:$T$70,1)</f>
        <v>0</v>
      </c>
      <c r="D131" s="110">
        <f>COUNTIF('2. PELAPORAN KELAS'!$T$11:$T$70,2)</f>
        <v>0</v>
      </c>
      <c r="E131" s="110">
        <f>COUNTIF('2. PELAPORAN KELAS'!$T$11:$T$70,3)</f>
        <v>0</v>
      </c>
      <c r="F131" s="110">
        <f>COUNTIF('2. PELAPORAN KELAS'!$T$11:$T$70,4)</f>
        <v>0</v>
      </c>
      <c r="G131" s="110">
        <f>COUNTIF('2. PELAPORAN KELAS'!$T$11:$T$70,5)</f>
        <v>0</v>
      </c>
      <c r="H131" s="110">
        <f>COUNTIF('2. PELAPORAN KELAS'!$T$11:$T$70,6)</f>
        <v>0</v>
      </c>
      <c r="I131" s="72"/>
      <c r="J131" s="75" t="s">
        <v>231</v>
      </c>
      <c r="K131" s="110">
        <f>COUNTIF('2. PELAPORAN KELAS'!$U$11:$U$70,1)</f>
        <v>0</v>
      </c>
      <c r="L131" s="110">
        <f>COUNTIF('2. PELAPORAN KELAS'!$U$11:$U$70,2)</f>
        <v>0</v>
      </c>
      <c r="M131" s="110">
        <f>COUNTIF('2. PELAPORAN KELAS'!$U$11:$U$70,3)</f>
        <v>0</v>
      </c>
      <c r="N131" s="110">
        <f>COUNTIF('2. PELAPORAN KELAS'!$U$11:$U$70,4)</f>
        <v>0</v>
      </c>
      <c r="O131" s="110">
        <f>COUNTIF('2. PELAPORAN KELAS'!$U$11:$U$70,5)</f>
        <v>0</v>
      </c>
      <c r="P131" s="110">
        <f>COUNTIF('2. PELAPORAN KELAS'!$U$11:$U$70,6)</f>
        <v>0</v>
      </c>
      <c r="Q131" s="72"/>
    </row>
    <row r="132" spans="1:17">
      <c r="A132" s="72"/>
      <c r="B132" s="84"/>
      <c r="C132" s="84"/>
      <c r="D132" s="84"/>
      <c r="E132" s="84"/>
      <c r="F132" s="84"/>
      <c r="G132" s="84"/>
      <c r="H132" s="84"/>
      <c r="I132" s="72"/>
      <c r="J132" s="84"/>
      <c r="K132" s="84"/>
      <c r="L132" s="84"/>
      <c r="M132" s="84"/>
      <c r="N132" s="84"/>
      <c r="O132" s="84"/>
      <c r="P132" s="84"/>
      <c r="Q132" s="72"/>
    </row>
    <row r="133" spans="1:17">
      <c r="A133" s="72"/>
      <c r="B133" s="84"/>
      <c r="C133" s="84"/>
      <c r="D133" s="84"/>
      <c r="E133" s="84"/>
      <c r="F133" s="84"/>
      <c r="G133" s="84"/>
      <c r="H133" s="84"/>
      <c r="I133" s="72"/>
      <c r="J133" s="84"/>
      <c r="K133" s="84"/>
      <c r="L133" s="84"/>
      <c r="M133" s="84"/>
      <c r="N133" s="84"/>
      <c r="O133" s="84"/>
      <c r="P133" s="84"/>
      <c r="Q133" s="72"/>
    </row>
    <row r="134" spans="1:17">
      <c r="A134" s="72"/>
      <c r="B134" s="84"/>
      <c r="C134" s="84"/>
      <c r="D134" s="84"/>
      <c r="E134" s="84"/>
      <c r="F134" s="84"/>
      <c r="G134" s="84"/>
      <c r="H134" s="84"/>
      <c r="I134" s="72"/>
      <c r="J134" s="84"/>
      <c r="K134" s="84"/>
      <c r="L134" s="84"/>
      <c r="M134" s="84"/>
      <c r="N134" s="84"/>
      <c r="O134" s="84"/>
      <c r="P134" s="84"/>
      <c r="Q134" s="72"/>
    </row>
    <row r="135" spans="1:17">
      <c r="A135" s="72"/>
      <c r="B135" s="84"/>
      <c r="C135" s="84"/>
      <c r="D135" s="84"/>
      <c r="E135" s="84"/>
      <c r="F135" s="84"/>
      <c r="G135" s="84"/>
      <c r="H135" s="84"/>
      <c r="I135" s="72"/>
      <c r="J135" s="84"/>
      <c r="K135" s="84"/>
      <c r="L135" s="84"/>
      <c r="M135" s="84"/>
      <c r="N135" s="84"/>
      <c r="O135" s="84"/>
      <c r="P135" s="84"/>
      <c r="Q135" s="72"/>
    </row>
    <row r="136" spans="1:17">
      <c r="A136" s="72"/>
      <c r="B136" s="84"/>
      <c r="C136" s="84"/>
      <c r="D136" s="84"/>
      <c r="E136" s="84"/>
      <c r="F136" s="84"/>
      <c r="G136" s="84"/>
      <c r="H136" s="84"/>
      <c r="I136" s="72"/>
      <c r="J136" s="84"/>
      <c r="K136" s="84"/>
      <c r="L136" s="84"/>
      <c r="M136" s="84"/>
      <c r="N136" s="84"/>
      <c r="O136" s="84"/>
      <c r="P136" s="84"/>
      <c r="Q136" s="72"/>
    </row>
    <row r="137" spans="1:17">
      <c r="A137" s="72"/>
      <c r="B137" s="84"/>
      <c r="C137" s="84"/>
      <c r="D137" s="84"/>
      <c r="E137" s="84"/>
      <c r="F137" s="84"/>
      <c r="G137" s="84"/>
      <c r="H137" s="84"/>
      <c r="I137" s="72"/>
      <c r="J137" s="84"/>
      <c r="K137" s="84"/>
      <c r="L137" s="84"/>
      <c r="M137" s="84"/>
      <c r="N137" s="84"/>
      <c r="O137" s="84"/>
      <c r="P137" s="84"/>
      <c r="Q137" s="72"/>
    </row>
    <row r="138" spans="1:17">
      <c r="A138" s="72"/>
      <c r="B138" s="84"/>
      <c r="C138" s="84"/>
      <c r="D138" s="84"/>
      <c r="E138" s="84"/>
      <c r="F138" s="84"/>
      <c r="G138" s="84"/>
      <c r="H138" s="84"/>
      <c r="I138" s="72"/>
      <c r="J138" s="84"/>
      <c r="K138" s="84"/>
      <c r="L138" s="84"/>
      <c r="M138" s="84"/>
      <c r="N138" s="84"/>
      <c r="O138" s="84"/>
      <c r="P138" s="84"/>
      <c r="Q138" s="72"/>
    </row>
    <row r="139" spans="1:17">
      <c r="A139" s="72"/>
      <c r="B139" s="84"/>
      <c r="C139" s="84"/>
      <c r="D139" s="84"/>
      <c r="E139" s="84"/>
      <c r="F139" s="84"/>
      <c r="G139" s="84"/>
      <c r="H139" s="84"/>
      <c r="I139" s="72"/>
      <c r="J139" s="84"/>
      <c r="K139" s="84"/>
      <c r="L139" s="84"/>
      <c r="M139" s="84"/>
      <c r="N139" s="84"/>
      <c r="O139" s="84"/>
      <c r="P139" s="84"/>
      <c r="Q139" s="72"/>
    </row>
    <row r="140" spans="1:17">
      <c r="A140" s="72"/>
      <c r="B140" s="84"/>
      <c r="C140" s="84"/>
      <c r="D140" s="84"/>
      <c r="E140" s="84"/>
      <c r="F140" s="84"/>
      <c r="G140" s="84"/>
      <c r="H140" s="84"/>
      <c r="I140" s="72"/>
      <c r="J140" s="84"/>
      <c r="K140" s="84"/>
      <c r="L140" s="84"/>
      <c r="M140" s="84"/>
      <c r="N140" s="84"/>
      <c r="O140" s="84"/>
      <c r="P140" s="84"/>
      <c r="Q140" s="72"/>
    </row>
    <row r="141" spans="1:17">
      <c r="A141" s="72"/>
      <c r="B141" s="84"/>
      <c r="C141" s="84"/>
      <c r="D141" s="84"/>
      <c r="E141" s="84"/>
      <c r="F141" s="84"/>
      <c r="G141" s="84"/>
      <c r="H141" s="84"/>
      <c r="I141" s="72"/>
      <c r="J141" s="84"/>
      <c r="K141" s="84"/>
      <c r="L141" s="84"/>
      <c r="M141" s="84"/>
      <c r="N141" s="84"/>
      <c r="O141" s="84"/>
      <c r="P141" s="84"/>
      <c r="Q141" s="72"/>
    </row>
    <row r="142" spans="1:17">
      <c r="A142" s="72"/>
      <c r="B142" s="84"/>
      <c r="C142" s="84"/>
      <c r="D142" s="84"/>
      <c r="E142" s="84"/>
      <c r="F142" s="84"/>
      <c r="G142" s="84"/>
      <c r="H142" s="84"/>
      <c r="I142" s="72"/>
      <c r="J142" s="84"/>
      <c r="K142" s="84"/>
      <c r="L142" s="84"/>
      <c r="M142" s="84"/>
      <c r="N142" s="84"/>
      <c r="O142" s="84"/>
      <c r="P142" s="84"/>
      <c r="Q142" s="72"/>
    </row>
    <row r="143" spans="1:17">
      <c r="A143" s="72"/>
      <c r="B143" s="84"/>
      <c r="C143" s="84"/>
      <c r="D143" s="84"/>
      <c r="E143" s="84"/>
      <c r="F143" s="84"/>
      <c r="G143" s="84"/>
      <c r="H143" s="84"/>
      <c r="I143" s="72"/>
      <c r="J143" s="84"/>
      <c r="K143" s="84"/>
      <c r="L143" s="84"/>
      <c r="M143" s="84"/>
      <c r="N143" s="84"/>
      <c r="O143" s="84"/>
      <c r="P143" s="84"/>
      <c r="Q143" s="72"/>
    </row>
    <row r="144" spans="1:17">
      <c r="A144" s="72"/>
      <c r="B144" s="84"/>
      <c r="C144" s="84"/>
      <c r="D144" s="84"/>
      <c r="E144" s="84"/>
      <c r="F144" s="80" t="s">
        <v>232</v>
      </c>
      <c r="G144" s="81">
        <f>SUM(C131:H131)</f>
        <v>0</v>
      </c>
      <c r="H144" s="80" t="s">
        <v>233</v>
      </c>
      <c r="I144" s="85"/>
      <c r="J144" s="84"/>
      <c r="K144" s="84"/>
      <c r="L144" s="84"/>
      <c r="M144" s="84"/>
      <c r="N144" s="80" t="s">
        <v>232</v>
      </c>
      <c r="O144" s="81">
        <f>SUM(K131:P131)</f>
        <v>0</v>
      </c>
      <c r="P144" s="80" t="s">
        <v>233</v>
      </c>
      <c r="Q144" s="72"/>
    </row>
    <row r="145" spans="1:17">
      <c r="A145" s="72"/>
      <c r="B145" s="72"/>
      <c r="C145" s="72"/>
      <c r="D145" s="72"/>
      <c r="E145" s="72"/>
      <c r="F145" s="72"/>
      <c r="G145" s="85"/>
      <c r="H145" s="86"/>
      <c r="I145" s="85"/>
      <c r="J145" s="72"/>
      <c r="K145" s="72"/>
      <c r="L145" s="72"/>
      <c r="M145" s="72"/>
      <c r="N145" s="72"/>
      <c r="O145" s="79"/>
      <c r="P145" s="86"/>
      <c r="Q145" s="72"/>
    </row>
    <row r="146" spans="1:17">
      <c r="A146" s="72"/>
      <c r="B146" s="72"/>
      <c r="C146" s="72"/>
      <c r="D146" s="72"/>
      <c r="E146" s="72"/>
      <c r="F146" s="72"/>
      <c r="G146" s="85"/>
      <c r="H146" s="86"/>
      <c r="I146" s="85"/>
      <c r="J146" s="72"/>
      <c r="K146" s="72"/>
      <c r="L146" s="72"/>
      <c r="M146" s="72"/>
      <c r="N146" s="72"/>
      <c r="O146" s="79"/>
      <c r="P146" s="86"/>
      <c r="Q146" s="72"/>
    </row>
    <row r="147" spans="1:17">
      <c r="A147" s="72"/>
      <c r="B147" s="72"/>
      <c r="C147" s="72"/>
      <c r="D147" s="72"/>
      <c r="E147" s="72"/>
      <c r="F147" s="72"/>
      <c r="G147" s="72"/>
      <c r="H147" s="72"/>
      <c r="I147" s="72"/>
      <c r="J147" s="72"/>
      <c r="K147" s="72"/>
      <c r="L147" s="72"/>
      <c r="M147" s="72"/>
      <c r="N147" s="72"/>
      <c r="O147" s="72"/>
      <c r="P147" s="72"/>
      <c r="Q147" s="72"/>
    </row>
    <row r="148" spans="1:17">
      <c r="A148" s="72"/>
      <c r="B148" s="72"/>
      <c r="C148" s="72"/>
      <c r="D148" s="72"/>
      <c r="E148" s="72"/>
      <c r="F148" s="72"/>
      <c r="G148" s="72"/>
      <c r="H148" s="72"/>
      <c r="I148" s="72"/>
      <c r="J148" s="72"/>
      <c r="K148" s="72"/>
      <c r="L148" s="72"/>
      <c r="M148" s="72"/>
      <c r="N148" s="72"/>
      <c r="O148" s="72"/>
      <c r="P148" s="72"/>
      <c r="Q148" s="72"/>
    </row>
    <row r="149" spans="1:17">
      <c r="A149" s="72"/>
      <c r="B149" s="72"/>
      <c r="C149" s="72"/>
      <c r="D149" s="72"/>
      <c r="E149" s="72"/>
      <c r="F149" s="72"/>
      <c r="G149" s="72"/>
      <c r="H149" s="72"/>
      <c r="I149" s="72"/>
      <c r="J149" s="72"/>
      <c r="K149" s="72"/>
      <c r="L149" s="72"/>
      <c r="M149" s="72"/>
      <c r="N149" s="72"/>
      <c r="O149" s="72"/>
      <c r="P149" s="72"/>
      <c r="Q149" s="72"/>
    </row>
    <row r="150" spans="1:17">
      <c r="A150" s="72"/>
      <c r="B150" s="72"/>
      <c r="C150" s="72"/>
      <c r="D150" s="72"/>
      <c r="E150" s="72"/>
      <c r="F150" s="72"/>
      <c r="G150" s="72"/>
      <c r="H150" s="72"/>
      <c r="I150" s="72"/>
      <c r="J150" s="72"/>
      <c r="K150" s="72"/>
      <c r="L150" s="72"/>
      <c r="M150" s="72"/>
      <c r="N150" s="72"/>
      <c r="O150" s="72"/>
      <c r="P150" s="72"/>
      <c r="Q150" s="72"/>
    </row>
    <row r="151" spans="1:17">
      <c r="A151" s="72"/>
      <c r="B151" s="72"/>
      <c r="C151" s="72"/>
      <c r="D151" s="72"/>
      <c r="E151" s="72"/>
      <c r="F151" s="72"/>
      <c r="G151" s="72"/>
      <c r="H151" s="72"/>
      <c r="I151" s="72"/>
      <c r="J151" s="72"/>
      <c r="K151" s="72"/>
      <c r="L151" s="72"/>
      <c r="M151" s="72"/>
      <c r="N151" s="72"/>
      <c r="O151" s="72"/>
      <c r="P151" s="72"/>
      <c r="Q151" s="72"/>
    </row>
    <row r="152" spans="1:17">
      <c r="A152" s="72"/>
      <c r="B152" s="72"/>
      <c r="C152" s="72"/>
      <c r="D152" s="72"/>
      <c r="E152" s="72"/>
      <c r="F152" s="72"/>
      <c r="G152" s="72"/>
      <c r="H152" s="72"/>
      <c r="I152" s="72"/>
      <c r="J152" s="72"/>
      <c r="K152" s="72"/>
      <c r="L152" s="72"/>
      <c r="M152" s="72"/>
      <c r="N152" s="72"/>
      <c r="O152" s="72"/>
      <c r="P152" s="72"/>
      <c r="Q152" s="72"/>
    </row>
    <row r="153" spans="1:17">
      <c r="A153" s="72"/>
      <c r="B153" s="72"/>
      <c r="C153" s="72"/>
      <c r="D153" s="72"/>
      <c r="E153" s="72"/>
      <c r="F153" s="72"/>
      <c r="G153" s="72"/>
      <c r="H153" s="72"/>
      <c r="I153" s="72"/>
      <c r="J153" s="72"/>
      <c r="K153" s="72"/>
      <c r="L153" s="72"/>
      <c r="M153" s="72"/>
      <c r="N153" s="72"/>
      <c r="O153" s="72"/>
      <c r="P153" s="72"/>
      <c r="Q153" s="72"/>
    </row>
    <row r="154" spans="1:17">
      <c r="A154" s="72"/>
      <c r="B154" s="72"/>
      <c r="C154" s="72"/>
      <c r="D154" s="72"/>
      <c r="E154" s="72"/>
      <c r="F154" s="72"/>
      <c r="G154" s="72"/>
      <c r="H154" s="72"/>
      <c r="I154" s="72"/>
      <c r="J154" s="72"/>
      <c r="K154" s="72"/>
      <c r="L154" s="72"/>
      <c r="M154" s="72"/>
      <c r="N154" s="72"/>
      <c r="O154" s="72"/>
      <c r="P154" s="72"/>
      <c r="Q154" s="72"/>
    </row>
    <row r="155" spans="1:17">
      <c r="A155" s="72"/>
      <c r="B155" s="72"/>
      <c r="C155" s="72"/>
      <c r="D155" s="72"/>
      <c r="E155" s="72"/>
      <c r="F155" s="72"/>
      <c r="G155" s="72"/>
      <c r="H155" s="72"/>
      <c r="I155" s="72"/>
      <c r="J155" s="72"/>
      <c r="K155" s="72"/>
      <c r="L155" s="72"/>
      <c r="M155" s="72"/>
      <c r="N155" s="72"/>
      <c r="O155" s="72"/>
      <c r="P155" s="72"/>
      <c r="Q155" s="72"/>
    </row>
    <row r="156" spans="1:17">
      <c r="A156" s="72"/>
      <c r="B156" s="72"/>
      <c r="C156" s="72"/>
      <c r="D156" s="72"/>
      <c r="E156" s="72"/>
      <c r="F156" s="72"/>
      <c r="G156" s="72"/>
      <c r="H156" s="72"/>
      <c r="I156" s="72"/>
      <c r="J156" s="72"/>
      <c r="K156" s="72"/>
      <c r="L156" s="72"/>
      <c r="M156" s="72"/>
      <c r="N156" s="72"/>
      <c r="O156" s="72"/>
      <c r="P156" s="72"/>
      <c r="Q156" s="72"/>
    </row>
    <row r="157" spans="1:17">
      <c r="A157" s="72"/>
      <c r="B157" s="72"/>
      <c r="C157" s="72"/>
      <c r="D157" s="72"/>
      <c r="E157" s="72"/>
      <c r="F157" s="72"/>
      <c r="G157" s="72"/>
      <c r="H157" s="72"/>
      <c r="I157" s="72"/>
      <c r="J157" s="72"/>
      <c r="K157" s="72"/>
      <c r="L157" s="72"/>
      <c r="M157" s="72"/>
      <c r="N157" s="72"/>
      <c r="O157" s="72"/>
      <c r="P157" s="72"/>
      <c r="Q157" s="72"/>
    </row>
    <row r="158" spans="1:17">
      <c r="A158" s="72"/>
      <c r="B158" s="72"/>
      <c r="C158" s="72"/>
      <c r="D158" s="72"/>
      <c r="E158" s="72"/>
      <c r="F158" s="72"/>
      <c r="G158" s="72"/>
      <c r="H158" s="72"/>
      <c r="I158" s="72"/>
      <c r="J158" s="72"/>
      <c r="K158" s="72"/>
      <c r="L158" s="72"/>
      <c r="M158" s="72"/>
      <c r="N158" s="72"/>
      <c r="O158" s="72"/>
      <c r="P158" s="72"/>
      <c r="Q158" s="72"/>
    </row>
    <row r="159" spans="1:17">
      <c r="A159" s="72"/>
      <c r="B159" s="72"/>
      <c r="C159" s="72"/>
      <c r="D159" s="72"/>
      <c r="E159" s="72"/>
      <c r="F159" s="72"/>
      <c r="G159" s="72"/>
      <c r="H159" s="72"/>
      <c r="I159" s="72"/>
      <c r="J159" s="72"/>
      <c r="K159" s="72"/>
      <c r="L159" s="72"/>
      <c r="M159" s="72"/>
      <c r="N159" s="72"/>
      <c r="O159" s="72"/>
      <c r="P159" s="72"/>
      <c r="Q159" s="72"/>
    </row>
    <row r="160" spans="1:17">
      <c r="A160" s="72"/>
      <c r="B160" s="72"/>
      <c r="C160" s="72"/>
      <c r="D160" s="72"/>
      <c r="E160" s="72"/>
      <c r="F160" s="72"/>
      <c r="G160" s="72"/>
      <c r="H160" s="72"/>
      <c r="I160" s="72"/>
      <c r="J160" s="72"/>
      <c r="K160" s="72"/>
      <c r="L160" s="72"/>
      <c r="M160" s="72"/>
      <c r="N160" s="72"/>
      <c r="O160" s="72"/>
      <c r="P160" s="72"/>
      <c r="Q160" s="72"/>
    </row>
    <row r="161" spans="1:17">
      <c r="A161" s="72"/>
      <c r="B161" s="72"/>
      <c r="C161" s="72"/>
      <c r="D161" s="72"/>
      <c r="E161" s="72"/>
      <c r="F161" s="72"/>
      <c r="G161" s="72"/>
      <c r="H161" s="72"/>
      <c r="I161" s="72"/>
      <c r="J161" s="72"/>
      <c r="K161" s="72"/>
      <c r="L161" s="72"/>
      <c r="M161" s="72"/>
      <c r="N161" s="72"/>
      <c r="O161" s="72"/>
      <c r="P161" s="72"/>
      <c r="Q161" s="72"/>
    </row>
    <row r="162" spans="1:17">
      <c r="A162" s="72"/>
      <c r="B162" s="72"/>
      <c r="C162" s="72"/>
      <c r="D162" s="72"/>
      <c r="E162" s="72"/>
      <c r="F162" s="72"/>
      <c r="G162" s="72"/>
      <c r="H162" s="72"/>
      <c r="I162" s="72"/>
      <c r="J162" s="72"/>
      <c r="K162" s="72"/>
      <c r="L162" s="72"/>
      <c r="M162" s="72"/>
      <c r="N162" s="72"/>
      <c r="O162" s="72"/>
      <c r="P162" s="72"/>
      <c r="Q162" s="72"/>
    </row>
    <row r="163" spans="1:17">
      <c r="A163" s="72"/>
      <c r="B163" s="72"/>
      <c r="C163" s="72"/>
      <c r="D163" s="72"/>
      <c r="E163" s="72"/>
      <c r="F163" s="72"/>
      <c r="G163" s="72"/>
      <c r="H163" s="72"/>
      <c r="I163" s="72"/>
      <c r="J163" s="72"/>
      <c r="K163" s="72"/>
      <c r="L163" s="72"/>
      <c r="M163" s="72"/>
      <c r="N163" s="72"/>
      <c r="O163" s="72"/>
      <c r="P163" s="72"/>
      <c r="Q163" s="72"/>
    </row>
    <row r="164" spans="1:17">
      <c r="A164" s="72"/>
      <c r="B164" s="72"/>
      <c r="C164" s="72"/>
      <c r="D164" s="72"/>
      <c r="E164" s="72"/>
      <c r="F164" s="72"/>
      <c r="G164" s="72"/>
      <c r="H164" s="72"/>
      <c r="I164" s="72"/>
      <c r="J164" s="72"/>
      <c r="K164" s="72"/>
      <c r="L164" s="72"/>
      <c r="M164" s="72"/>
      <c r="N164" s="72"/>
      <c r="O164" s="72"/>
      <c r="P164" s="72"/>
      <c r="Q164" s="72"/>
    </row>
    <row r="165" spans="1:17">
      <c r="A165" s="72"/>
      <c r="B165" s="72"/>
      <c r="C165" s="72"/>
      <c r="D165" s="72"/>
      <c r="E165" s="72"/>
      <c r="F165" s="72"/>
      <c r="G165" s="72"/>
      <c r="H165" s="72"/>
      <c r="I165" s="72"/>
      <c r="J165" s="72"/>
      <c r="K165" s="72"/>
      <c r="L165" s="72"/>
      <c r="M165" s="72"/>
      <c r="N165" s="72"/>
      <c r="O165" s="72"/>
      <c r="P165" s="72"/>
      <c r="Q165" s="72"/>
    </row>
    <row r="166" spans="1:17">
      <c r="A166" s="72"/>
      <c r="B166" s="72"/>
      <c r="C166" s="72"/>
      <c r="D166" s="72"/>
      <c r="E166" s="72"/>
      <c r="F166" s="72"/>
      <c r="G166" s="72"/>
      <c r="H166" s="72"/>
      <c r="I166" s="72"/>
      <c r="J166" s="72"/>
      <c r="K166" s="72"/>
      <c r="L166" s="72"/>
      <c r="M166" s="72"/>
      <c r="N166" s="72"/>
      <c r="O166" s="72"/>
      <c r="P166" s="72"/>
      <c r="Q166" s="72"/>
    </row>
    <row r="167" spans="1:17">
      <c r="A167" s="72"/>
      <c r="B167" s="72"/>
      <c r="C167" s="72"/>
      <c r="D167" s="72"/>
      <c r="E167" s="72"/>
      <c r="F167" s="72"/>
      <c r="G167" s="72"/>
      <c r="H167" s="72"/>
      <c r="I167" s="72"/>
      <c r="J167" s="72"/>
      <c r="K167" s="72"/>
      <c r="L167" s="72"/>
      <c r="M167" s="72"/>
      <c r="N167" s="72"/>
      <c r="O167" s="72"/>
      <c r="P167" s="72"/>
      <c r="Q167" s="72"/>
    </row>
    <row r="168" spans="1:17">
      <c r="A168" s="72"/>
      <c r="B168" s="72"/>
      <c r="C168" s="72"/>
      <c r="D168" s="72"/>
      <c r="E168" s="72"/>
      <c r="F168" s="72"/>
      <c r="G168" s="72"/>
      <c r="H168" s="72"/>
      <c r="I168" s="72"/>
      <c r="J168" s="72"/>
      <c r="K168" s="72"/>
      <c r="L168" s="72"/>
      <c r="M168" s="72"/>
      <c r="N168" s="72"/>
      <c r="O168" s="72"/>
      <c r="P168" s="72"/>
      <c r="Q168" s="72"/>
    </row>
    <row r="169" spans="1:17">
      <c r="A169" s="72"/>
      <c r="B169" s="72"/>
      <c r="C169" s="72"/>
      <c r="D169" s="72"/>
      <c r="E169" s="72"/>
      <c r="F169" s="72"/>
      <c r="G169" s="72"/>
      <c r="H169" s="72"/>
      <c r="I169" s="72"/>
      <c r="J169" s="72"/>
      <c r="K169" s="72"/>
      <c r="L169" s="72"/>
      <c r="M169" s="72"/>
      <c r="N169" s="72"/>
      <c r="O169" s="72"/>
      <c r="P169" s="72"/>
      <c r="Q169" s="72"/>
    </row>
    <row r="170" spans="1:17">
      <c r="A170" s="72"/>
      <c r="B170" s="72"/>
      <c r="C170" s="72"/>
      <c r="D170" s="72"/>
      <c r="E170" s="72"/>
      <c r="F170" s="72"/>
      <c r="G170" s="72"/>
      <c r="H170" s="72"/>
      <c r="I170" s="72"/>
      <c r="J170" s="72"/>
      <c r="K170" s="72"/>
      <c r="L170" s="72"/>
      <c r="M170" s="72"/>
      <c r="N170" s="72"/>
      <c r="O170" s="72"/>
      <c r="P170" s="72"/>
      <c r="Q170" s="72"/>
    </row>
    <row r="171" spans="1:17">
      <c r="A171" s="72"/>
      <c r="B171" s="72"/>
      <c r="C171" s="72"/>
      <c r="D171" s="72"/>
      <c r="E171" s="72"/>
      <c r="F171" s="72"/>
      <c r="G171" s="72"/>
      <c r="H171" s="72"/>
      <c r="I171" s="72"/>
      <c r="J171" s="72"/>
      <c r="K171" s="72"/>
      <c r="L171" s="72"/>
      <c r="M171" s="72"/>
      <c r="N171" s="72"/>
      <c r="O171" s="72"/>
      <c r="P171" s="72"/>
      <c r="Q171" s="72"/>
    </row>
    <row r="172" spans="1:17">
      <c r="A172" s="72"/>
      <c r="B172" s="72"/>
      <c r="C172" s="72"/>
      <c r="D172" s="72"/>
      <c r="E172" s="72"/>
      <c r="F172" s="72"/>
      <c r="G172" s="72"/>
      <c r="H172" s="72"/>
      <c r="I172" s="72"/>
      <c r="J172" s="72"/>
      <c r="K172" s="72"/>
      <c r="L172" s="72"/>
      <c r="M172" s="72"/>
      <c r="N172" s="72"/>
      <c r="O172" s="72"/>
      <c r="P172" s="72"/>
      <c r="Q172" s="72"/>
    </row>
    <row r="173" spans="1:17">
      <c r="A173" s="72"/>
      <c r="B173" s="72"/>
      <c r="C173" s="72"/>
      <c r="D173" s="72"/>
      <c r="E173" s="72"/>
      <c r="F173" s="72"/>
      <c r="G173" s="72"/>
      <c r="H173" s="72"/>
      <c r="I173" s="72"/>
      <c r="J173" s="72"/>
      <c r="K173" s="72"/>
      <c r="L173" s="72"/>
      <c r="M173" s="72"/>
      <c r="N173" s="72"/>
      <c r="O173" s="72"/>
      <c r="P173" s="72"/>
      <c r="Q173" s="72"/>
    </row>
    <row r="174" spans="1:17">
      <c r="A174" s="72"/>
      <c r="B174" s="72"/>
      <c r="C174" s="72"/>
      <c r="D174" s="72"/>
      <c r="E174" s="72"/>
      <c r="F174" s="72"/>
      <c r="G174" s="72"/>
      <c r="H174" s="72"/>
      <c r="I174" s="72"/>
      <c r="J174" s="72"/>
      <c r="K174" s="72"/>
      <c r="L174" s="72"/>
      <c r="M174" s="72"/>
      <c r="N174" s="72"/>
      <c r="O174" s="72"/>
      <c r="P174" s="72"/>
      <c r="Q174" s="72"/>
    </row>
    <row r="175" spans="1:17">
      <c r="A175" s="72"/>
      <c r="B175" s="72"/>
      <c r="C175" s="72"/>
      <c r="D175" s="72"/>
      <c r="E175" s="72"/>
      <c r="F175" s="72"/>
      <c r="G175" s="72"/>
      <c r="H175" s="72"/>
      <c r="I175" s="72"/>
      <c r="J175" s="72"/>
      <c r="K175" s="72"/>
      <c r="L175" s="72"/>
      <c r="M175" s="72"/>
      <c r="N175" s="72"/>
      <c r="O175" s="72"/>
      <c r="P175" s="72"/>
      <c r="Q175" s="72"/>
    </row>
  </sheetData>
  <sheetProtection algorithmName="SHA-512" hashValue="j1c927XEvEOeItVVCnLkr8DNi0YfM0xLtMEfYCg2xZ0rE0XOeuORSaNKtRmIFACQrB+JzDjnjWZ0Kwy+Ol1xcw==" saltValue="4bZJEXl0vJ1uPpD8tpQDBg==" spinCount="100000" sheet="1" objects="1" scenarios="1"/>
  <mergeCells count="1">
    <mergeCell ref="A1:Q4"/>
  </mergeCells>
  <printOptions horizontalCentered="1"/>
  <pageMargins left="0.23622047244094491" right="0.23622047244094491" top="0.74803149606299213" bottom="0.74803149606299213" header="0.31496062992125984" footer="0.31496062992125984"/>
  <pageSetup paperSize="9" scale="55" fitToHeight="0" orientation="portrait" blackAndWhite="1" r:id="rId1"/>
  <rowBreaks count="1" manualBreakCount="1">
    <brk id="75" max="16" man="1"/>
  </rowBreaks>
  <drawing r:id="rId2"/>
</worksheet>
</file>

<file path=xl/worksheets/sheet5.xml><?xml version="1.0" encoding="utf-8"?>
<worksheet xmlns="http://schemas.openxmlformats.org/spreadsheetml/2006/main" xmlns:r="http://schemas.openxmlformats.org/officeDocument/2006/relationships">
  <sheetPr>
    <pageSetUpPr fitToPage="1"/>
  </sheetPr>
  <dimension ref="A1:AG56"/>
  <sheetViews>
    <sheetView showGridLines="0" showRowColHeaders="0" topLeftCell="K1" zoomScale="56" zoomScaleNormal="56" workbookViewId="0">
      <selection activeCell="P35" sqref="P35"/>
    </sheetView>
  </sheetViews>
  <sheetFormatPr defaultRowHeight="15"/>
  <cols>
    <col min="1" max="1" width="3.85546875" style="19" hidden="1" customWidth="1"/>
    <col min="2" max="2" width="36.28515625" hidden="1" customWidth="1"/>
    <col min="3" max="3" width="5.85546875" style="19" hidden="1" customWidth="1"/>
    <col min="4" max="9" width="255.7109375" hidden="1" customWidth="1"/>
    <col min="10" max="10" width="0" hidden="1" customWidth="1"/>
    <col min="11" max="11" width="4.7109375" bestFit="1" customWidth="1"/>
    <col min="12" max="12" width="10.140625" style="19" hidden="1" customWidth="1"/>
    <col min="13" max="13" width="26.42578125" customWidth="1"/>
    <col min="14" max="14" width="56.28515625" style="32" customWidth="1"/>
    <col min="15" max="15" width="58.85546875" style="32" customWidth="1"/>
    <col min="16" max="18" width="56.28515625" style="32" customWidth="1"/>
    <col min="19" max="19" width="91.5703125" style="32" bestFit="1" customWidth="1"/>
    <col min="20" max="20" width="80.28515625" style="32" hidden="1" customWidth="1"/>
    <col min="21" max="21" width="80.140625" style="32" hidden="1" customWidth="1"/>
    <col min="22" max="23" width="80.28515625" style="32" hidden="1" customWidth="1"/>
    <col min="24" max="24" width="80.140625" style="32" hidden="1" customWidth="1"/>
    <col min="25" max="25" width="83.5703125" style="32" hidden="1" customWidth="1"/>
    <col min="26" max="30" width="56.28515625" style="32" hidden="1" customWidth="1"/>
    <col min="31" max="33" width="56.28515625" style="61" hidden="1" customWidth="1"/>
    <col min="34" max="34" width="0" hidden="1" customWidth="1"/>
  </cols>
  <sheetData>
    <row r="1" spans="1:30" ht="38.25" customHeight="1">
      <c r="A1" s="154" t="s">
        <v>52</v>
      </c>
      <c r="B1" s="154" t="s">
        <v>53</v>
      </c>
      <c r="D1" t="s">
        <v>54</v>
      </c>
      <c r="K1" s="153" t="s">
        <v>72</v>
      </c>
      <c r="L1" s="153" t="s">
        <v>73</v>
      </c>
      <c r="M1" s="153" t="s">
        <v>16</v>
      </c>
      <c r="N1" s="150" t="s">
        <v>70</v>
      </c>
      <c r="O1" s="151"/>
      <c r="P1" s="151"/>
      <c r="Q1" s="151"/>
      <c r="R1" s="151"/>
      <c r="S1" s="152"/>
      <c r="T1" s="60">
        <f>VLOOKUP('3. PELAPORAN PST6'!G11,'2. PELAPORAN KELAS'!A11:E70,3)</f>
        <v>0</v>
      </c>
    </row>
    <row r="2" spans="1:30" ht="27" customHeight="1">
      <c r="A2" s="154"/>
      <c r="B2" s="154"/>
      <c r="D2" s="28">
        <v>1</v>
      </c>
      <c r="E2" s="28">
        <v>2</v>
      </c>
      <c r="F2" s="28">
        <v>3</v>
      </c>
      <c r="G2" s="28">
        <v>4</v>
      </c>
      <c r="H2" s="28">
        <v>5</v>
      </c>
      <c r="I2" s="28">
        <v>6</v>
      </c>
      <c r="K2" s="153"/>
      <c r="L2" s="153"/>
      <c r="M2" s="153"/>
      <c r="N2" s="35">
        <v>1</v>
      </c>
      <c r="O2" s="35">
        <v>2</v>
      </c>
      <c r="P2" s="35">
        <v>3</v>
      </c>
      <c r="Q2" s="35">
        <v>4</v>
      </c>
      <c r="R2" s="35">
        <v>5</v>
      </c>
      <c r="S2" s="35">
        <v>6</v>
      </c>
      <c r="T2" s="32">
        <v>1</v>
      </c>
      <c r="U2" s="32">
        <v>2</v>
      </c>
      <c r="V2" s="32">
        <v>3</v>
      </c>
      <c r="W2" s="32">
        <v>4</v>
      </c>
      <c r="X2" s="32">
        <v>5</v>
      </c>
      <c r="Y2" s="32">
        <v>6</v>
      </c>
    </row>
    <row r="3" spans="1:30" s="21" customFormat="1" ht="135.75" customHeight="1">
      <c r="A3" s="10">
        <v>1</v>
      </c>
      <c r="B3" s="21" t="str">
        <f>'3. PELAPORAN PST6'!B12</f>
        <v>BAHASA MELAYU</v>
      </c>
      <c r="C3" s="10">
        <f>MATCH(B3,$M$3:$M$56,0)</f>
        <v>1</v>
      </c>
      <c r="D3" s="10" t="str">
        <f>VLOOKUP(C3,$K$3:$S$56,4)</f>
        <v>0 mempamerkan tahap pengetahuan bahasa dan kecekapan berbahasa yang sangat lemah, sangat terhad dan memerlukan banyak bimbingan, panduan dan latihan dalam kemahiran bahasa.</v>
      </c>
      <c r="E3" s="10" t="str">
        <f>VLOOKUP(C3,$K$3:$S$56,5)</f>
        <v>0 mempamerkan tahap pengetahuan bahasa dan kecekapan berbahasa yang lemah, terhad dan memerlukan sedikit bimbingan, panduan, dan latihan dalam kemahiran bahasa.</v>
      </c>
      <c r="F3" s="10" t="str">
        <f>VLOOKUP(C3,$K$3:$S$56,6)</f>
        <v>0 berupaya mempamerkan tahap pengetahuan bahasa dan kecekapan berbahasa yang sederhana dan berupaya mengungkapkan idea serta menguasai kemahiran berfikir yang asas tanpa bimbingan dalam kemahiran bahasa.</v>
      </c>
      <c r="G3" s="10" t="str">
        <f>VLOOKUP(C3,$K$3:$S$56,7)</f>
        <v>0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v>
      </c>
      <c r="H3" s="10" t="str">
        <f>VLOOKUP(C3,$K$3:$S$56,8)</f>
        <v>0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v>
      </c>
      <c r="I3" s="10" t="str">
        <f>VLOOKUP(C3,$K$3:$S$56,9)</f>
        <v>0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v>
      </c>
      <c r="K3" s="47">
        <v>1</v>
      </c>
      <c r="L3" s="15" t="s">
        <v>36</v>
      </c>
      <c r="M3" s="34" t="s">
        <v>88</v>
      </c>
      <c r="N3" s="36" t="str">
        <f t="shared" ref="N3:S3" si="0">$T$1&amp;" "&amp;T3</f>
        <v>0 mempamerkan tahap pengetahuan bahasa dan kecekapan berbahasa yang sangat lemah, sangat terhad dan memerlukan banyak bimbingan, panduan dan latihan dalam kemahiran bahasa.</v>
      </c>
      <c r="O3" s="36" t="str">
        <f t="shared" si="0"/>
        <v>0 mempamerkan tahap pengetahuan bahasa dan kecekapan berbahasa yang lemah, terhad dan memerlukan sedikit bimbingan, panduan, dan latihan dalam kemahiran bahasa.</v>
      </c>
      <c r="P3" s="36" t="str">
        <f t="shared" si="0"/>
        <v>0 berupaya mempamerkan tahap pengetahuan bahasa dan kecekapan berbahasa yang sederhana dan berupaya mengungkapkan idea serta menguasai kemahiran berfikir yang asas tanpa bimbingan dalam kemahiran bahasa.</v>
      </c>
      <c r="Q3" s="36" t="str">
        <f t="shared" si="0"/>
        <v>0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v>
      </c>
      <c r="R3" s="36" t="str">
        <f t="shared" si="0"/>
        <v>0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v>
      </c>
      <c r="S3" s="36" t="str">
        <f t="shared" si="0"/>
        <v>0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v>
      </c>
      <c r="T3" s="58" t="s">
        <v>160</v>
      </c>
      <c r="U3" s="58" t="s">
        <v>161</v>
      </c>
      <c r="V3" s="58" t="s">
        <v>162</v>
      </c>
      <c r="W3" s="58" t="s">
        <v>163</v>
      </c>
      <c r="X3" s="58" t="s">
        <v>164</v>
      </c>
      <c r="Y3" s="58" t="s">
        <v>165</v>
      </c>
      <c r="Z3" s="58"/>
      <c r="AA3" s="58"/>
      <c r="AB3" s="58"/>
      <c r="AC3" s="58"/>
      <c r="AD3" s="58"/>
    </row>
    <row r="4" spans="1:30" s="52" customFormat="1" ht="139.5" customHeight="1">
      <c r="A4" s="51">
        <v>2</v>
      </c>
      <c r="B4" s="52" t="str">
        <f>'3. PELAPORAN PST6'!B13</f>
        <v>BAHASA INGGERIS</v>
      </c>
      <c r="C4" s="51">
        <f t="shared" ref="C4:C22" si="1">MATCH(B4,$M$3:$M$56,0)</f>
        <v>2</v>
      </c>
      <c r="D4" s="51" t="str">
        <f t="shared" ref="D4:D22" si="2">VLOOKUP(C4,$K$3:$S$56,4)</f>
        <v>0 show very limited command of the language and require a lot of guidance to perform basic language tasks.  mempamerkan penguasaan bahasa yang sangat terhad dan memerlukan banyak bimbingan untuk melaksanakan tugasan bahasa yang asas.</v>
      </c>
      <c r="E4" s="51" t="str">
        <f t="shared" ref="E4:E22" si="3">VLOOKUP(C4,$K$3:$S$56,5)</f>
        <v>0 show limited command of the language and require guidance to perform basic language tasks.  mempamerkan penguasaan bahasa yang terhad dan memerlukan bimbingan untuk melaksanakan tugasan bahasa yang asas.</v>
      </c>
      <c r="F4" s="51" t="str">
        <f t="shared" ref="F4:F22" si="4">VLOOKUP(C4,$K$3:$S$56,6)</f>
        <v>0 show satisfactory command of the language. They have the ability to use language adequately but require guidance for some challenging language tasks.  mempamerkan penguasaan bahasa yang memuaskan. Mereka berupaya menggunakan bahasa secara sederhana tetapi memerlukan bimbingan untuk melaksanakan tugasan  bahasa yang kompleks  dan mencabar.</v>
      </c>
      <c r="G4" s="51" t="str">
        <f t="shared" ref="G4:G22" si="5">VLOOKUP(C4,$K$3:$S$56,7)</f>
        <v>0 show good command of the language. They have the ability to use language fairly independently but require guidance for more complex language tasks.  berupaya mempamerkan penguasaan bahasa yang baik. Mereka agak berdikari menggunakan bahasa tetapi memerlukan bimbingan untuk melaksanakan tugasan  bahasa yang lebih kompleks  dan mencabar.</v>
      </c>
      <c r="H4" s="51" t="str">
        <f t="shared" ref="H4:H22" si="6">VLOOKUP(C4,$K$3:$S$56,8)</f>
        <v>0 show very good command of the language. They have the ability to use language almost independently. They are able to perform challenging and complex language tasks with minimal guidance.  berupaya mempamerkan penguasaan bahasa yang sangat baik. Mereka semakin berdikari menggunakan bahasa tetapi memerlukan sedikit bimbingan untuk melaksanakan tugasan  bahasa yang kompleks  dan mencabar.</v>
      </c>
      <c r="I4" s="51" t="str">
        <f t="shared" ref="I4:I22" si="7">VLOOKUP(C4,$K$3:$S$56,9)</f>
        <v>0 show excellent command of the language. They have the ability to use language independently. They are able to perform challenging and complex language tasks.  berupaya mempamerkan penguasaan bahasa yang cemerlang. Mereka berupaya menggunakan bahasa secara berdikari. Mereka mampu melaksanakan tugasan bahasa yang kompleks dan mencabar.</v>
      </c>
      <c r="K4" s="47">
        <v>2</v>
      </c>
      <c r="L4" s="15" t="s">
        <v>36</v>
      </c>
      <c r="M4" s="34" t="s">
        <v>19</v>
      </c>
      <c r="N4" s="36" t="str">
        <f t="shared" ref="N4:N25" si="8">$T$1&amp;" "&amp;T4</f>
        <v>0 show very limited command of the language and require a lot of guidance to perform basic language tasks.  mempamerkan penguasaan bahasa yang sangat terhad dan memerlukan banyak bimbingan untuk melaksanakan tugasan bahasa yang asas.</v>
      </c>
      <c r="O4" s="36" t="str">
        <f t="shared" ref="O4:O25" si="9">$T$1&amp;" "&amp;U4</f>
        <v>0 show limited command of the language and require guidance to perform basic language tasks.  mempamerkan penguasaan bahasa yang terhad dan memerlukan bimbingan untuk melaksanakan tugasan bahasa yang asas.</v>
      </c>
      <c r="P4" s="36" t="str">
        <f t="shared" ref="P4:P25" si="10">$T$1&amp;" "&amp;V4</f>
        <v>0 show satisfactory command of the language. They have the ability to use language adequately but require guidance for some challenging language tasks.  mempamerkan penguasaan bahasa yang memuaskan. Mereka berupaya menggunakan bahasa secara sederhana tetapi memerlukan bimbingan untuk melaksanakan tugasan  bahasa yang kompleks  dan mencabar.</v>
      </c>
      <c r="Q4" s="36" t="str">
        <f t="shared" ref="Q4:Q25" si="11">$T$1&amp;" "&amp;W4</f>
        <v>0 show good command of the language. They have the ability to use language fairly independently but require guidance for more complex language tasks.  berupaya mempamerkan penguasaan bahasa yang baik. Mereka agak berdikari menggunakan bahasa tetapi memerlukan bimbingan untuk melaksanakan tugasan  bahasa yang lebih kompleks  dan mencabar.</v>
      </c>
      <c r="R4" s="36" t="str">
        <f t="shared" ref="R4:R25" si="12">$T$1&amp;" "&amp;X4</f>
        <v>0 show very good command of the language. They have the ability to use language almost independently. They are able to perform challenging and complex language tasks with minimal guidance.  berupaya mempamerkan penguasaan bahasa yang sangat baik. Mereka semakin berdikari menggunakan bahasa tetapi memerlukan sedikit bimbingan untuk melaksanakan tugasan  bahasa yang kompleks  dan mencabar.</v>
      </c>
      <c r="S4" s="36" t="str">
        <f t="shared" ref="S4:S25" si="13">$T$1&amp;" "&amp;Y4</f>
        <v>0 show excellent command of the language. They have the ability to use language independently. They are able to perform challenging and complex language tasks.  berupaya mempamerkan penguasaan bahasa yang cemerlang. Mereka berupaya menggunakan bahasa secara berdikari. Mereka mampu melaksanakan tugasan bahasa yang kompleks dan mencabar.</v>
      </c>
      <c r="T4" s="59" t="s">
        <v>171</v>
      </c>
      <c r="U4" s="59" t="s">
        <v>170</v>
      </c>
      <c r="V4" s="59" t="s">
        <v>169</v>
      </c>
      <c r="W4" s="59" t="s">
        <v>168</v>
      </c>
      <c r="X4" s="59" t="s">
        <v>167</v>
      </c>
      <c r="Y4" s="59" t="s">
        <v>166</v>
      </c>
      <c r="Z4" s="59"/>
      <c r="AA4" s="59"/>
      <c r="AB4" s="59"/>
      <c r="AC4" s="59"/>
      <c r="AD4" s="59"/>
    </row>
    <row r="5" spans="1:30" s="52" customFormat="1" ht="126">
      <c r="A5" s="51">
        <v>3</v>
      </c>
      <c r="B5" s="52" t="str">
        <f>'3. PELAPORAN PST6'!B14</f>
        <v>SAINS</v>
      </c>
      <c r="C5" s="51">
        <f t="shared" si="1"/>
        <v>14</v>
      </c>
      <c r="D5" s="51" t="str">
        <f t="shared" si="2"/>
        <v>0 mengetahui pengetahuan dan kemahiran asas sains.</v>
      </c>
      <c r="E5" s="51" t="str">
        <f t="shared" si="3"/>
        <v>0 memahami pengetahuan dan kemahiran sains serta dapat menjelaskan kefahaman tersebut dengan apa-apa cara.</v>
      </c>
      <c r="F5" s="51" t="str">
        <f t="shared" si="4"/>
        <v>0 mengaplikasikan pengetahuan dan kemahiran sains untuk melaksanakan tugasan pada suatu situasi.</v>
      </c>
      <c r="G5" s="51" t="str">
        <f t="shared" si="5"/>
        <v>0 menganalisis pengetahuan dan kemahiran sains untuk diaplikasikan dalam melaksanakan tugasan pada suatu situasi dengan cara yang bersistematik</v>
      </c>
      <c r="H5" s="51" t="str">
        <f t="shared" si="6"/>
        <v>0 menganalisis dan mensintesis pengetahuan dan kemahiran sains untuk diaplikasikan dalam melaksanakan tugasan pada suatu situasi baru secara tekal, bersistematik dan bersikap positif</v>
      </c>
      <c r="I5" s="51" t="str">
        <f t="shared" si="7"/>
        <v>0 menganalisis dan mensintesis pengetahuan dan kemahiran sains untuk diaplikasikan dalam rekacipa, menilai atau mengkonsepsikan sesuatu yang baru dengan kreatif dan inovatif dalam melaksanakan sesuau tugasan</v>
      </c>
      <c r="K5" s="47">
        <v>3</v>
      </c>
      <c r="L5" s="15" t="s">
        <v>55</v>
      </c>
      <c r="M5" s="45" t="s">
        <v>96</v>
      </c>
      <c r="N5" s="36" t="str">
        <f t="shared" si="8"/>
        <v>0 mempamerkan tahap pengetahuan bahasa dan kecekapan berbahasa yang sangat lemah, sangat terhad dan memerlukan banyak bimbingan, panduan dan latihan dalam kemahiran bahasa.</v>
      </c>
      <c r="O5" s="36" t="str">
        <f t="shared" si="9"/>
        <v>0 mempamerkan tahap pengetahuan bahasa dan kecekapan berbahasa yang lemah, terhad dan memerlukan sedikit bimbingan, panduan, dan latihan dalam kemahiran bahasa.</v>
      </c>
      <c r="P5" s="36" t="str">
        <f t="shared" si="10"/>
        <v>0 berupaya mempamerkan tahap pengetahuan bahasa dan kecekapan berbahasa yang sederhana dan berupaya mengungkapkan idea serta menguasai kemahiran berfikir yang asas tanpa bimbingan dalam kemahiran bahasa.</v>
      </c>
      <c r="Q5" s="36" t="str">
        <f t="shared" si="11"/>
        <v>0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v>
      </c>
      <c r="R5" s="36" t="str">
        <f t="shared" si="12"/>
        <v>0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v>
      </c>
      <c r="S5" s="36" t="str">
        <f t="shared" si="13"/>
        <v>0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v>
      </c>
      <c r="T5" s="59" t="s">
        <v>160</v>
      </c>
      <c r="U5" s="59" t="s">
        <v>161</v>
      </c>
      <c r="V5" s="59" t="s">
        <v>162</v>
      </c>
      <c r="W5" s="59" t="s">
        <v>163</v>
      </c>
      <c r="X5" s="59" t="s">
        <v>164</v>
      </c>
      <c r="Y5" s="59" t="s">
        <v>165</v>
      </c>
      <c r="Z5" s="59"/>
      <c r="AA5" s="59"/>
      <c r="AB5" s="59"/>
      <c r="AC5" s="59"/>
      <c r="AD5" s="59"/>
    </row>
    <row r="6" spans="1:30" s="52" customFormat="1" ht="138" customHeight="1">
      <c r="A6" s="51">
        <v>4</v>
      </c>
      <c r="B6" s="52" t="str">
        <f>'3. PELAPORAN PST6'!B15</f>
        <v>MATEMATIK</v>
      </c>
      <c r="C6" s="51">
        <f t="shared" si="1"/>
        <v>13</v>
      </c>
      <c r="D6" s="51" t="str">
        <f t="shared" si="2"/>
        <v>0 boleh:
1. Mengimbas kembali pengetahuan asas matematik.
2. Menggunakan kemahiran proses matematik untuk mengimbas kembali pengetahuan asas matematik dengan bimbingan.
3. Menunjukkan salah satu item bagi sikap dan nilai dalam matematik dengan bimbingan.</v>
      </c>
      <c r="E6" s="51" t="str">
        <f t="shared" si="3"/>
        <v>0 boleh:
1. Menerangkan pengetahuan asas matematik.
2. Menggunakan kemahiran proses matematik untuk menerangkan pengetahuan asas matematik.
3. Menunjukkan salah satu item bagi sikap dan nilai dalam matematik.</v>
      </c>
      <c r="F6" s="51" t="str">
        <f t="shared" si="4"/>
        <v>0 boleh:
1. Mengaplikasi pengetahuan asas matematik.
2. Menggunakan kemahiran proses matematik bagi mengaplikasi pengetahuan asas matematik. 
3.  menunjukkan sikap dan nilai dalam matematik bagi sesuatu situasi.</v>
      </c>
      <c r="G6" s="51" t="str">
        <f t="shared" si="5"/>
        <v>0 boleh:
1. Menyelesaikan masalah rutin dalam kehidupan seharian.
2. Menggunakan kemahiran proses matematik bagi menyelesaikan masalah rutin.
3.  dapat mendemonstrasikan sikap dan nilai berkaitan matematik dalam pelbagai situasi.</v>
      </c>
      <c r="H6" s="51" t="str">
        <f t="shared" si="6"/>
        <v xml:space="preserve">0 boleh:
1. Menyelesaikan masalah rutin yang kompleks dalam kehidupan seharian dengan menggunakan pelbagai strategi penyelesaian masalah.
2. Menggunakan kemahiran proses matematik bagi menyelesaikan masalah rutin yang kompleks.
3.  sentiasa mengamalkan sikap dan nilai berkaitan matematik dalam proses pengajaran dan pembelajaran.
</v>
      </c>
      <c r="I6" s="51" t="str">
        <f t="shared" si="7"/>
        <v>0 boleh:
1. Menyelesaikan masalah harian yang bukan rutin. 
2. Menggunakan kemahiran proses matematik bagi menyelesaikan masalah bukan rutin.
3.  sentiasa mengamalkan sikap dan nilai yang positif berkaitan Matematik dalam kehidupan seharian serta menjadi pembimbing dan teladan kepada rakan lain.</v>
      </c>
      <c r="K6" s="47">
        <v>4</v>
      </c>
      <c r="L6" s="15" t="s">
        <v>55</v>
      </c>
      <c r="M6" s="45" t="s">
        <v>97</v>
      </c>
      <c r="N6" s="36" t="str">
        <f t="shared" si="8"/>
        <v>0 show very limited command of the language and require a lot of guidance to perform basic language tasks.  mempamerkan penguasaan bahasa yang sangat terhad dan memerlukan banyak bimbingan untuk melaksanakan tugasan bahasa yang asas.</v>
      </c>
      <c r="O6" s="36" t="str">
        <f t="shared" si="9"/>
        <v>0 show limited command of the language and require guidance to perform basic language tasks.  mempamerkan penguasaan bahasa yang terhad dan memerlukan bimbingan untuk melaksanakan tugasan bahasa yang asas.</v>
      </c>
      <c r="P6" s="36" t="str">
        <f t="shared" si="10"/>
        <v>0 show satisfactory command of the language. Ability to use language adequately but require guidance for some challenging language tasks.  mempamerkan penguasaan bahasa yang memuaskan. Berupaya menggunakan bahasa secara sederhana tetapi memerlukan bimbingan untuk melaksanakan tugasan  bahasa yang kompleks  dan mencabar.</v>
      </c>
      <c r="Q6" s="36" t="str">
        <f t="shared" si="11"/>
        <v>0 show good command of the language. Ability to use language fairly independently but require guidance for more complex language tasks.  berupaya mempamerkan penguasaan bahasa yang baik. Agak berdikari menggunakan bahasa tetapi memerlukan bimbingan untuk melaksanakan tugasan  bahasa yang lebih kompleks  dan mencabar.</v>
      </c>
      <c r="R6" s="36" t="str">
        <f t="shared" si="12"/>
        <v>0 show very good command of the language. Ability to use language almost independently.Able to perform challenging and complex language tasks with minimal guidance.  Berupaya mempamerkan penguasaan bahasa yang sangat baik. Semakin berdikari menggunakan bahasa tetapi memerlukan sedikit bimbingan untuk melaksanakan tugasan  bahasa yang kompleks  dan mencabar.</v>
      </c>
      <c r="S6" s="36" t="str">
        <f t="shared" si="13"/>
        <v>0 show excellent command of the language.Ability to use language independently. They are able to perform challenging and complex language tasks.  berupaya mempamerkan penguasaan bahasa yang cemerlang. Berupaya menggunakan bahasa secara berdikari. Mereka mampu melaksanakan tugasan bahasa yang kompleks dan mencabar.</v>
      </c>
      <c r="T6" s="59" t="s">
        <v>171</v>
      </c>
      <c r="U6" s="59" t="s">
        <v>170</v>
      </c>
      <c r="V6" s="59" t="s">
        <v>172</v>
      </c>
      <c r="W6" s="59" t="s">
        <v>173</v>
      </c>
      <c r="X6" s="59" t="s">
        <v>175</v>
      </c>
      <c r="Y6" s="59" t="s">
        <v>174</v>
      </c>
      <c r="Z6" s="59"/>
      <c r="AA6" s="59"/>
      <c r="AB6" s="59"/>
      <c r="AC6" s="59"/>
      <c r="AD6" s="59"/>
    </row>
    <row r="7" spans="1:30" s="52" customFormat="1" ht="264.75" customHeight="1">
      <c r="A7" s="51">
        <v>5</v>
      </c>
      <c r="B7" s="52" t="str">
        <f>'3. PELAPORAN PST6'!B16</f>
        <v>SEJARAH</v>
      </c>
      <c r="C7" s="51">
        <f t="shared" si="1"/>
        <v>18</v>
      </c>
      <c r="D7" s="51" t="str">
        <f t="shared" si="2"/>
        <v>0 Mengetahui perkara asas berdasarkan ilmu sejarah dan nilai yang dipelajari.</v>
      </c>
      <c r="E7" s="51" t="str">
        <f t="shared" si="3"/>
        <v>0 memahami perkara asas berdasarkan ilmu sejarah dan nilai yang dipelajari.</v>
      </c>
      <c r="F7" s="51" t="str">
        <f t="shared" si="4"/>
        <v>0 menerangkan perkara asas berdasarkan ilmu sejarah dan nilai yang dipelajari.</v>
      </c>
      <c r="G7" s="51" t="str">
        <f t="shared" si="5"/>
        <v>0 menguasai pengetahuan dan kemahiran secara tersusun berdasarkan ilmu sejarah dan nilai yang dipelajari.</v>
      </c>
      <c r="H7" s="51" t="str">
        <f t="shared" si="6"/>
        <v>0 membuat penilaian berdasarkan ilmu sejarah dan nilai yang dipelajari.</v>
      </c>
      <c r="I7" s="51" t="str">
        <f t="shared" si="7"/>
        <v>0 melahirkan idea berdasarkan ilmu sejarah dan nilai yang dipelajari.</v>
      </c>
      <c r="K7" s="47">
        <v>5</v>
      </c>
      <c r="L7" s="15" t="s">
        <v>36</v>
      </c>
      <c r="M7" s="45" t="s">
        <v>95</v>
      </c>
      <c r="N7" s="36" t="str">
        <f t="shared" si="8"/>
        <v>0 根据国小华语课程标准，学生语文能力尚未达标，学习表现处于初学者的阶段。
学生听说读写的能力薄弱，不能应付实际需要。
学生语言材料积累贫乏，还难以表情达意、与人沟通。
 mempamerkan tahap pengetahuan bahasa dan kecekapan berbahasa yang sangat lemah, sangat terhad dan memerlukan banyak bimbingan, panduan dan latihan dalam kemahiran bahasa.</v>
      </c>
      <c r="O7" s="36" t="str">
        <f t="shared" si="9"/>
        <v>0 根据国小华语课程标准，学生语文能力有限，学习表现必须改进，才能达到学习标准的要求。
学生约略掌握口语交际能力，但尚不足以应付实际需要。
学生积累了一些语言材料，但仍难以进行有效的沟通，表达时往往词不达意。
 mempamerkan tahap pengetahuan bahasa dan kecekapan berbahasa yang lemah, terhad dan memerlukan sedikit bimbingan, panduan, dan latihan dalam kemahiran bahasa.</v>
      </c>
      <c r="P7" s="36" t="str">
        <f t="shared" si="10"/>
        <v>0 根据国小华语课程标准，学生语文学习表现处在最基础的阶段。
学生能够以简短的话语进行口语交际，应付实际需要有些力不从心。
学生积累了日常生活基本的语言材料，具备简单的语言表达能力，尝试与人沟通。
 berupaya mempamerkan tahap pengetahuan bahasa dan kecekapan berbahasa yang sederhana dan berupaya mengungkapkan idea serta menguasai kemahiran berfikir yang asas tanpa bimbingan dalam kemahiran bahasa.</v>
      </c>
      <c r="Q7" s="36" t="str">
        <f t="shared" si="11"/>
        <v>0 根据国小华语课程标准，学生的语文能力一般，学习表现尚令人满意。
学生初步掌握听说读写的能力，能用简单的语言应付实际需要。
学生积累了日常生活的语言材料，具备简单的语言表达能力，能与人沟通。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v>
      </c>
      <c r="R7" s="36" t="str">
        <f t="shared" si="12"/>
        <v>0 根据国小华语课程标准，学生的语文能力比一般为佳，学习表现良好。
学生掌握听说读写的能力，能根据实际需要初步应用语文。
学生积累了日常生活的语言材料，具备较好的语言能力，能与人沟通，尝试表达自己的看法，并有自主学习的意识。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v>
      </c>
      <c r="S7" s="36" t="str">
        <f t="shared" si="13"/>
        <v>0 根据国小华语课程标准，学生的语文能力优良，表现稳定，可以成为其他同学的学习对象。
学生掌握听说读写的能力，能根据实际需要应用语文。
学生积累了日常生活的语言材料，具备良好的语言能力，能与人沟通，表达自己的看法，对学习语文有兴趣。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v>
      </c>
      <c r="T7" s="59" t="s">
        <v>100</v>
      </c>
      <c r="U7" s="59" t="s">
        <v>101</v>
      </c>
      <c r="V7" s="59" t="s">
        <v>102</v>
      </c>
      <c r="W7" s="59" t="s">
        <v>103</v>
      </c>
      <c r="X7" s="59" t="s">
        <v>104</v>
      </c>
      <c r="Y7" s="59" t="s">
        <v>105</v>
      </c>
      <c r="Z7" s="59"/>
      <c r="AA7" s="59"/>
      <c r="AB7" s="59"/>
      <c r="AC7" s="59"/>
      <c r="AD7" s="59"/>
    </row>
    <row r="8" spans="1:30" s="52" customFormat="1" ht="286.5" customHeight="1">
      <c r="A8" s="51">
        <v>6</v>
      </c>
      <c r="B8" s="52" t="str">
        <f>'3. PELAPORAN PST6'!B17</f>
        <v>REKA BENTUK TEKNOLOGI</v>
      </c>
      <c r="C8" s="51">
        <f t="shared" si="1"/>
        <v>20</v>
      </c>
      <c r="D8" s="51" t="str">
        <f t="shared" si="2"/>
        <v>0 tahu perkara asas dalam bidang teknikal, teknologi pertanian dan sains rumahtangga</v>
      </c>
      <c r="E8" s="51" t="str">
        <f t="shared" si="3"/>
        <v>0 memahami semua kemahiran dalam bidang teknikal, teknologo pertanian,dan sains rumah tangga</v>
      </c>
      <c r="F8" s="51" t="str">
        <f t="shared" si="4"/>
        <v>0 melaksanakan kemahiran berdasarkan kemahiran asas yang telah dipelajari</v>
      </c>
      <c r="G8" s="51" t="str">
        <f t="shared" si="5"/>
        <v>0 mengaplikasikan kemahiran berdasarkan kemahiran asas yang telah dipelajari</v>
      </c>
      <c r="H8" s="51" t="str">
        <f t="shared" si="6"/>
        <v>0 melaksanakan sesuatu kemahiran pada situasi baharu dengan mengikut prosedur atau secara sistematik serta tekal dan bersikap positif.</v>
      </c>
      <c r="I8" s="51" t="str">
        <f t="shared" si="7"/>
        <v>0  mampu menzahirkan idea yang kreatif dan inovatif, mempunyai keupayaan untuk membuat keputusan untuk mengadaptasi permintaan serta cabaran dalam kehidupan seharian serta boleh berbicara untuk mendapat dan menyampaikan maklumat menggunakan ayat yang sesuai secara bertatasusila dan menjadi contoh yang tekal.</v>
      </c>
      <c r="K8" s="47">
        <v>6</v>
      </c>
      <c r="L8" s="15" t="s">
        <v>55</v>
      </c>
      <c r="M8" s="45" t="s">
        <v>273</v>
      </c>
      <c r="N8" s="36" t="str">
        <f t="shared" si="8"/>
        <v>0 根据小学华文课程标准，学生语文能力尚未达标，学习表现处于初学者的阶段。
学生听说读写的能力薄弱，不能应付实际需要。
学生语言材料积累贫乏，难以表情达意和与人沟通。
 mempamerkan tahap pengetahuan bahasa dan kecekapan berbahasa yang sangat lemah, sangat terhad dan memerlukan banyak bimbingan, panduan dan latihan dalam kemahiran bahasa.</v>
      </c>
      <c r="O8" s="36" t="str">
        <f t="shared" si="9"/>
        <v>0 根据小学华文课程标准，学生语文能力有限，学习表现必须改进，才能达到学习标准的要求。
学生初步掌握听说读写的能力，但尚不足以应付实际需要。
学生积累了一些语言材料，但仍难以表情达意、与人沟通，表达时往往词不达意。
 mempamerkan tahap pengetahuan bahasa dan kecekapan berbahasa yang lemah, terhad dan memerlukan sedikit bimbingan, panduan, dan latihan dalam kemahiran bahasa..</v>
      </c>
      <c r="P8" s="36" t="str">
        <f t="shared" si="10"/>
        <v>0 根据小学华文课程标准，学生掌握了基本的语文能力，学习表现处在最基础的阶段。
学生掌握基本的听说读写能力，能初步应付实际需要。
学生积累了基本常用的语言材料，具备简单的语言表达能力，能与人沟通，并有自主学习的意识。
 berupaya mempamerkan tahap pengetahuan bahasa dan kecekapan berbahasa yang sederhana dan berupaya mengungkapkan idea serta menguasai kemahiran berfikir yang asas tanpa bimbingan dalam kemahiran bahasa.</v>
      </c>
      <c r="Q8" s="36" t="str">
        <f t="shared" si="11"/>
        <v>0 根据小学华文课程标准，学生的语文能力中规中矩，学习表现令人满意。
学生掌握听说读写的能力，并能有效地应付实际需要。
学生积累了常用的语言材料，具备一定程度语言表达和组织能力，能应用语言来表情达意、与人沟通，并初步有学习语文的兴趣。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v>
      </c>
      <c r="R8" s="36" t="str">
        <f t="shared" si="12"/>
        <v>0 根据小学华文课程标准，学生掌握了较扎实的语文能力，学习表现良好。
学生能于大部分情境中，根据实际需要应用语文。
学生语言材料积累充足，具备良好的逻辑思维和语言表达能力，能有效地应用语言来表情达意、与人沟通，态度自然，并对学习语文有兴趣。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v>
      </c>
      <c r="S8" s="36" t="str">
        <f t="shared" si="13"/>
        <v>0 根据小学华文课程标准，学生稳定地表现出扎实的语文能力，学习表现优良，可以成为其他同学的学习对象。
学生能在不同的情境中，根据实际需要灵活、正确地应用语文。
学生语言材料积累丰富，逻辑思维和语言表达能力程度较高，能自如地应用语言来表情达意、与人沟通，态度自然，且热爱语文，具备良好的语文学习习惯。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v>
      </c>
      <c r="T8" s="59" t="s">
        <v>106</v>
      </c>
      <c r="U8" s="59" t="s">
        <v>107</v>
      </c>
      <c r="V8" s="59" t="s">
        <v>108</v>
      </c>
      <c r="W8" s="59" t="s">
        <v>109</v>
      </c>
      <c r="X8" s="59" t="s">
        <v>110</v>
      </c>
      <c r="Y8" s="59" t="s">
        <v>111</v>
      </c>
      <c r="Z8" s="59"/>
      <c r="AA8" s="59"/>
      <c r="AB8" s="59"/>
      <c r="AC8" s="59"/>
      <c r="AD8" s="59"/>
    </row>
    <row r="9" spans="1:30" s="52" customFormat="1" ht="243" customHeight="1">
      <c r="A9" s="51">
        <v>7</v>
      </c>
      <c r="B9" s="52" t="str">
        <f>'3. PELAPORAN PST6'!B18</f>
        <v>TEKNOLOGI MAKLUMAT KOMUNIKASI</v>
      </c>
      <c r="C9" s="51">
        <f t="shared" si="1"/>
        <v>19</v>
      </c>
      <c r="D9" s="51" t="str">
        <f t="shared" si="2"/>
        <v xml:space="preserve">0 tahu perkara asas atau boleh melakukan kemahiran asas atau memberi respons terhadap perkara yang asas dalam Modul Pengaturcaraan  TMK Tahun 6.
</v>
      </c>
      <c r="E9" s="51" t="str">
        <f t="shared" si="3"/>
        <v>0 menunjukkan kefahaman untuk menukar bentuk komunikasi atau menterjemah serta menjelaskan apa yang telah dipelajari  dalam bidang Pengaturcaraan  TMK Tahun 6.</v>
      </c>
      <c r="F9" s="51" t="str">
        <f t="shared" si="4"/>
        <v>0 menggunakan pengetahuan untuk melaksanakan sesuatu kemahiran pada suatu situasi dalam bidang Pengaturcaraan  TMK Tahun 6.</v>
      </c>
      <c r="G9" s="51" t="str">
        <f t="shared" si="5"/>
        <v>0 melaksanakan sesuatu kemahiran dengan beradab iaitu mengikut prosedur atau secara sistematik dalam bidang Pengaturcaraan  TMK Tahun 6.</v>
      </c>
      <c r="H9" s="51" t="str">
        <f t="shared" si="6"/>
        <v>0 melaksanakan sesuatu kemahiran pada situasi baharu dengan mengikut prosedur atau secara sistematik serta tekal dan bersikap positif dalam bidang Pengaturcaraan  TMK Tahun 6.</v>
      </c>
      <c r="I9" s="51" t="str">
        <f t="shared" si="7"/>
        <v>0 berupaya menggunakan pengetahuan dan kemahiran sedia ada untuk digunakan pada situasi baharu secara sistematik,  bersikap positif, kreatif dan inovatif serta boleh dicontohi dalam bidang Pengaturcaraan  TMK Tahun 6.</v>
      </c>
      <c r="K9" s="47">
        <v>7</v>
      </c>
      <c r="L9" s="15" t="s">
        <v>36</v>
      </c>
      <c r="M9" s="45" t="s">
        <v>74</v>
      </c>
      <c r="N9" s="36" t="str">
        <f t="shared" si="8"/>
        <v>0 Á¡½Å÷ìÌ Á¢¸ì Ì¨Èó¾ ¦Á¡Æ¢ÂÈ¢×õ ¦Á¡Æ¢Â¡üÈÖõ ¯ûÇÐ. Á¢¸ì Ì¨Èó¾ «ÇÅ¢ø ÁðÎ§Á ¦ºÅ¢ÁÎò¾Åü¨Èô ÒÃ¢óÐ ¦¸¡ûÇ×õ ºÃ¢Â¡É §Å¸õ, ¦¾¡É¢, ¯îºÃ¢ôÒ¼ý Å¡º¢ì¸×õ ¸ÕòÐ½Ã×õ þÂÖõ. Á¢¸ì Ì¨Èó¾ «ÇÅ¢ø ÁðÎ§Á ±ñ½í¸¨ÇÔõ ¸ÕòÐ¸¨ÇÔõ Å¡ö¦Á¡Æ¢Â¡¸×õ ±ØòÐ ãÄÁ¡¸×õ ¦ÅÇ¢ôÀÎò¾ þÂÖõ.  mempamerkan tahap pengetahuan bahasa dan kecekapan berbahasa yang sangat terhad dan memerlukan banyak bimbingan, panduan dan latihan dalam kemahiran bahasa.</v>
      </c>
      <c r="O9" s="36" t="str">
        <f t="shared" si="9"/>
        <v>0 Á¡½Å÷ìÌì Ì¨Èó¾ ¦Á¡Æ¢ÂÈ¢×õ ¦Á¡Æ¢Â¡üÈÖõ ¯ûÇÐ. Ì¨Èó¾ «ÇÅ¢ø ÁðÎ§Á ¦ºÅ¢ÁÎò¾Åü¨Èô ÒÃ¢óÐ ¦¸¡ûÇ×õ ºÃ¢Â¡É §Å¸õ, ¦¾¡É¢, ¯îºÃ¢ôÒ¼ý Å¡º¢ì¸×õ ¸ÕòÐ½Ã×õ þÂÖõ. Ì¨Èó¾ «ÇÅ¢ø ÁðÎ§Á ±ñ½í¸¨ÇÔõ ¸ÕòÐ¸¨ÇÔõ Å¡ö¦Á¡Æ¢Â¡¸×õ ±ØòÐ ãÄÁ¡¸×õ ¦ÅÇ¢ôÀÎò¾ þÂÖõ.  mempamerkan tahap pengetahuan bahasa dan kecekapan berbahasa yang terhad dan memerlukan sedikit bimbingan, panduan dan latihan dalam kemahiran bahasa.</v>
      </c>
      <c r="P9" s="36" t="str">
        <f t="shared" si="10"/>
        <v>0 Á¡½Å÷ìÌ µÃÇ× ¦Á¡Æ¢ÂÈ¢×õ ¦Á¡Æ¢Â¡üÈÖõ ¯ûÇÐ. µÃÇ×, ¦ºÅ¢ÁÎò¾Åü¨Èô ÒÃ¢óÐ ¦¸¡ûÇ×õ ºÃ¢Â¡É §Å¸õ, ¦¾¡É¢, ¯îºÃ¢ôÒ¼ý Å¡º¢ì¸×õ ¸ÕòÐ½Ã×õ þÂÖõ. µÃÇ× ±ñ½í¸¨ÇÔõ ¸ÕòÐ¸¨ÇÔõ Å¡ö¦Á¡Æ¢Â¡¸×õ ±ØòÐ ãÄÁ¡¸×õ ¦ÅÇ¢ôÀÎò¾ þÂÖõ.  mempamerkan tahap pengetahuan bahasa dan kecekapan berbahasa yang memuaskan.   berupaya menyatakan idea serta fakta dan menguasai kemahiran berfikir yang asas melalui kemahiran bahasa.</v>
      </c>
      <c r="Q9" s="36" t="str">
        <f t="shared" si="11"/>
        <v>0 Á¡½Å÷ìÌ ¿øÄ ¦Á¡Æ¢ÂÈ¢×õ ¦Á¡Æ¢Â¡üÈÖõ ¯ûÇÐ. ¦ºÅ¢ÁÎò¾Åü¨Èô ÒÃ¢óÐ ¦¸¡ûÇ×õ ºÃ¢Â¡É §Å¸õ, ¦¾¡É¢, ¯îºÃ¢ôÒ¼ý Å¡º¢ì¸×õ ¸ÕòÐ½Ã×õ þÂÖõ. ±ñ½í¸¨ÇÔõ ¸ÕòÐ¸¨ÇÔõ þÄì¸½ôÀ¢¨ÆÂ¢ýÈ¢ Å¡ö¦Á¡Æ¢Â¡¸×õ ±ØòÐ ãÄÁ¡¸×õ ¿ýÈ¡¸ ¦ÅÇ¢ôÀÎò¾ þÂÖõ.  berupaya mempamerkan tahap pengetahuan bahasa dan kecekapan berbahasa yang baik.   berupaya menyatakan idea serta fakta yang rasional, dapat mengaplikasi pengetahuan bahasa dengan berkesan,  menguasai kemahiran berfikir yang kritis dan mengamalkan pembelajaran kendiri secara minima melalui kemahiran bahasa.</v>
      </c>
      <c r="R9" s="36" t="str">
        <f t="shared" si="12"/>
        <v>0 Á¡½Å÷ìÌî º¢Èó¾ ¦Á¡Æ¢ÂÈ¢×õ ¦Á¡Æ¢Â¡üÈÖõ ¯ûÇÐ. ¦ºÅ¢ÁÎò¾Åü¨Èô ÒÃ¢óÐ ¦¸¡ûÇ×õ ºÃ¢Â¡É §Å¸õ, ¦¾¡É¢, ¯îºÃ¢ôÒ¼ý Å¡º¢ì¸×õ ¸ÕòÐ½Ã×õ þÂÖõ. ±ñ½í¸¨ÇÔõ ²Ã½Á¡É ¸ÕòÐ¸¨ÇÔõ þÄì¸½ôÀ¢¨ÆÂ¢ýÈ¢ ¿øÄ ¦Á¡Æ¢¿¨¼Â¢ø Å¡ö¦Á¡Æ¢Â¡¸×õ ±ØòÐ ãÄÁ¡¸×õ º¢ÈôÀ¡¸ ¦ÅÇ¢ôÀÎò¾ þÂÖõ.  berupaya mempamerkan tahap pengetahuan bahasa dan kecekapan berbahasa yang sangat baik.   berupaya menyatakan idea serta  fakta yang rasional dengan jelas dan terperinci, berkomunikasi secara efektif,  mengaplikasi pengetahuan bahasa yang lebih kompleks,   menguasai kemahiran berfikir yang kritis dan kreatif, serta  mengamalkan pembelajaran kendiri melalui kemahiran bahasa.</v>
      </c>
      <c r="S9" s="36" t="str">
        <f t="shared" si="13"/>
        <v>0 Á¡½Å÷ìÌ Á¢¸î º¢Èó¾ ¦Á¡Æ¢ÂÈ¢×õ ¦Á¡Æ¢Â¡üÈÖõ ¯ûÇÐ. ¦ºÅ¢ÁÎò¾Åü¨Èô ÒÃ¢óÐ ¦¸¡ûÇ×õ ºÃ¢Â¡É §Å¸õ, ¦¾¡É¢, ¯îºÃ¢ôÒ¼ý Å¡º¢ì¸×õ ¸ÕòÐ½Ã×õ þÂÖõ. ±ñ½í¸¨ÇÔõ ²Ã½Á¡É ¸ÕòÐ¸¨ÇÔõ þÄì¸½ôÀ¢¨ÆÂ¢ýÈ¢ ¿øÄ ¦Á¡Æ¢¿¨¼Â¢ø ¦Á¡Æ¢Â½¢¸¨Çô ÀÂýÀÎò¾¢ì ¸ÅÕõ Å¨¸Â¢ø Å¡ö¦Á¡Æ¢Â¡¸×õ ±ØòÐ ãÄÁ¡¸×õ Á¢¸î º¢ÈôÀ¡¸ ¦ÅÇ¢ôÀÎò¾ þÂÖõ.  berupaya mempamerkan tahap pengetahuan bahasa dan kecekapan berbahasa yang cemerlang.   berupaya menyatakan idea serta  fakta yang rasional dengan jelas, terperinci dan tersusun, berkomunikasi secara efektif dan penuh keyakinan,   menguasai kemahiran berfikir yang kritis, kreatif dan inovatif,  mengamalkan pembelajaran kendiri serta menjadi model teladan kepada  lain dalam kemahiran bahasa.</v>
      </c>
      <c r="T9" s="59" t="s">
        <v>112</v>
      </c>
      <c r="U9" s="59" t="s">
        <v>113</v>
      </c>
      <c r="V9" s="59" t="s">
        <v>114</v>
      </c>
      <c r="W9" s="59" t="s">
        <v>115</v>
      </c>
      <c r="X9" s="59" t="s">
        <v>116</v>
      </c>
      <c r="Y9" s="59" t="s">
        <v>117</v>
      </c>
      <c r="Z9" s="59"/>
      <c r="AA9" s="59"/>
      <c r="AB9" s="59"/>
      <c r="AC9" s="59"/>
      <c r="AD9" s="59"/>
    </row>
    <row r="10" spans="1:30" s="52" customFormat="1" ht="238.5" customHeight="1">
      <c r="A10" s="51">
        <v>8</v>
      </c>
      <c r="B10" s="52" t="str">
        <f>'3. PELAPORAN PST6'!B19</f>
        <v>PENDIDIKAN MUZIK</v>
      </c>
      <c r="C10" s="51">
        <f t="shared" si="1"/>
        <v>17</v>
      </c>
      <c r="D10" s="51" t="str">
        <f t="shared" si="2"/>
        <v>0  tahu perkara asas atau boleh melakukan melakukan kemahiran asas dalam muzik atau memberi respon terhadap muzik.</v>
      </c>
      <c r="E10" s="51" t="str">
        <f t="shared" si="3"/>
        <v>0  menunjukkan kefahaman tentang muzik serta boleh menjelaskan apa yang telah dipelajari.</v>
      </c>
      <c r="F10" s="51" t="str">
        <f t="shared" si="4"/>
        <v>0 boleh menggunakan pengetahuan untuk melaksanakan sesuatu kemahiran  pada sesuatu situasi.</v>
      </c>
      <c r="G10" s="51" t="str">
        <f t="shared" si="5"/>
        <v>0  melaksanakan kemahiran muzik dengan mengikut prosedur atau secara sistematik.</v>
      </c>
      <c r="H10" s="51" t="str">
        <f t="shared" si="6"/>
        <v>0  melaksanakan kemahiran muzik pada situasi baru dengan mengikut prosedur atau secara sistematik, serta tekal dan bersikap positif.</v>
      </c>
      <c r="I10" s="51" t="str">
        <f t="shared" si="7"/>
        <v>0  boleh mengaplikasikan pengetahuan dan kemahiran muzik pada situasi baru, bersikap positif, kreatif dan inovatif.</v>
      </c>
      <c r="K10" s="47">
        <v>8</v>
      </c>
      <c r="L10" s="15" t="s">
        <v>55</v>
      </c>
      <c r="M10" s="45" t="s">
        <v>274</v>
      </c>
      <c r="N10" s="36" t="str">
        <f t="shared" si="8"/>
        <v xml:space="preserve">0 Á¡½Å÷ìÌ  Á¢¸ì Ì¨Èó¾ ¦Á¡Æ¢ÂÈ¢×õ ¦Á¡Æ¢Â¡üÈÖõ ¯ûÇÐ. Á¢¸ì Ì¨Èó¾ «ÇÅ¢ø ÁðÎ§Á ¦ºÅ¢ÁÎò¾Åü¨Èô ÒÃ¢óÐ ¦¸¡ûÇ×õ ºÃ¢Â¡É §Å¸õ, ¦¾¡É¢, ¯îºÃ¢ôÒ¼ý Å¡º¢ì¸×õ ¸ÕòÐ½Ã×õ þÂÖõ.  Á¢¸ì Ì¨Èó¾ «ÇÅ¢ø ÁðÎ§Á ±ñ½í¸¨ÇÔõ ¸ÕòÐ¸¨ÇÔõ Å¡ö¦Á¡Æ¢Â¡¸×õ ±ØòÐ ãÄÁ¡¸×õ ¦ÅÇ¢ôÀÎò¾ þÂÖõ.  mempamerkan tahap pengetahuan bahasa dan kecekapan berbahasa yang sangat terhad dan memerlukan banyak bimbingan, panduan dan latihan dalam kemahiran bahasa. </v>
      </c>
      <c r="O10" s="36" t="str">
        <f t="shared" si="9"/>
        <v xml:space="preserve">0 Á¡½Å÷ìÌì  Ì¨Èó¾ ¦Á¡Æ¢ÂÈ¢×õ ¦Á¡Æ¢Â¡üÈÖõ ¯ûÇÐ. Ì¨Èó¾ «ÇÅ¢ø ÁðÎ§Á ¦ºÅ¢ÁÎò¾Åü¨Èô ÒÃ¢óÐ ¦¸¡ûÇ×õ ºÃ¢Â¡É §Å¸õ, ¦¾¡É¢, ¯îºÃ¢ôÒ¼ý Å¡º¢ì¸×õ ¸ÕòÐ½Ã×õ þÂÖõ. Ì¨Èó¾ «ÇÅ¢ø ÁðÎ§Á ±ñ½í¸¨ÇÔõ ¸ÕòÐ¸¨ÇÔõ Å¡ö¦Á¡Æ¢Â¡¸×õ ±ØòÐ ãÄÁ¡¸×õ ¦ÅÇ¢ôÀÎò¾ þÂÖõ.  mempamerkan tahap pengetahuan bahasa dan kecekapan berbahasa yang terhad dan memerlukan sedikit bimbingan, panduan dan latihan dalam kemahiran bahasa. </v>
      </c>
      <c r="P10" s="36" t="str">
        <f t="shared" si="10"/>
        <v>0 Á¡½Å÷ìÌ µÃÇ× ¦Á¡Æ¢ÂÈ¢×õ ¦Á¡Æ¢Â¡üÈÖõ ¯ûÇÐ. µÃÇ×, ¦ºÅ¢ÁÎò¾Åü¨Èô ÒÃ¢óÐ ¦¸¡ûÇ×õ ºÃ¢Â¡É §Å¸õ, ¦¾¡É¢, ¯îºÃ¢ôÒ¼ý Å¡º¢ì¸×õ ¸ÕòÐ½Ã×õ þÂÖõ. µÃÇ× ±ñ½í¸¨ÇÔõ ¸ÕòÐ¸¨ÇÔõ Å¡ö¦Á¡Æ¢Â¡¸×õ ±ØòÐ ãÄÁ¡¸×õ ¦ÅÇ¢ôÀÎò¾ þÂÖõ.  mempamerkan tahap pengetahuan bahasa dan kecekapan berbahasa yang memuaskan.   berupaya menyatakan idea serta fakta dan menguasai kemahiran berfikir yang asas melalui kemahiran bahasa.</v>
      </c>
      <c r="Q10" s="36" t="str">
        <f t="shared" si="11"/>
        <v>0 Á¡½Å÷ìÌ ¿øÄ ¦Á¡Æ¢ÂÈ¢×õ ¦Á¡Æ¢Â¡üÈÖõ ¯ûÇÐ. ¦ºÅ¢ÁÎò¾Åü¨Èô ÒÃ¢óÐ ¦¸¡ûÇ×õ ºÃ¢Â¡É §Å¸õ, ¦¾¡É¢, ¯îºÃ¢ôÒ¼ý Å¡º¢ì¸×õ ¸ÕòÐ½Ã×õ þÂÖõ. ±ñ½í¸¨ÇÔõ ²Ã½Á¡É ¸ÕòÐ¸¨ÇÔõ þÄì¸½ôÀ¢¨ÆÂ¢ýÈ¢ ¿øÄ ¦Á¡Æ¢¿¨¼Â¢ø Å¡ö¦Á¡Æ¢Â¡¸×õ ±ØòÐ ãÄÁ¡¸×õ ¿ýÈ¡¸ ¦ÅÇ¢ôÀÎò¾ þÂÖõ.  berupaya mempamerkan tahap pengetahuan bahasa dan kecekapan berbahasa yang baik.   berupaya menyatakan idea serta fakta yang rasional, dapat mengaplikasi pengetahuan bahasa dengan berkesan,  menguasai kemahiran berfikir yang kritis dan mengamalkan pembelajaran kendiri secara minima melalui kemahiran bahasa.</v>
      </c>
      <c r="R10" s="36" t="str">
        <f t="shared" si="12"/>
        <v>0 Á¡½Å÷ìÌî º¢Èó¾ ¦Á¡Æ¢ÂÈ¢×õ ¦Á¡Æ¢Â¡üÈÖõ ¯ûÇÐ.  ¦ºÅ¢ÁÎò¾Åü¨Èô ÒÃ¢óÐ ¦¸¡ûÇ×õ ºÃ¢Â¡É §Å¸õ, ¦¾¡É¢, ¯îºÃ¢ôÒ¼ý Å¡º¢ì¸×õ ¸ÕòÐ½Ã×õ þÂÖõ. ±ñ½í¸¨ÇÔõ ²Ã½Á¡É ¸ÕòÐ¸¨ÇÔõ  þÄì¸½ôÀ¢¨ÆÂ¢ýÈ¢ ¿øÄ ¦Á¡Æ¢¿¨¼Â¢ø Å¡ö¦Á¡Æ¢Â¡¸×õ ±ØòÐ ãÄÁ¡¸×õ º¢ÈôÀ¡¸ ¦ÅÇ¢ôÀÎò¾ þÂÖõ.  berupaya mempamerkan tahap pengetahuan bahasa dan kecekapan berbahasa yang sangat baik.   berupaya menyatakan idea serta  fakta yang rasional dengan jelas dan terperinci, berkomunikasi secara efektif,  mengaplikasi pengetahuan bahasa yang lebih kompleks,   menguasai kemahiran berfikir yang kritis dan kreatif, serta  mengamalkan pembelajaran kendiri melalui kemahiran bahasa.</v>
      </c>
      <c r="S10" s="36" t="str">
        <f t="shared" si="13"/>
        <v>0 Á¡½Å÷ìÌ Á¢¸î º¢Èó¾ ¦Á¡Æ¢ÂÈ¢×õ ¦Á¡Æ¢Â¡üÈÖõ ¯ûÇÐ. ¦ºÅ¢ÁÎò¾Åü¨Èô ÒÃ¢óÐ ¦¸¡ûÇ×õ ºÃ¢Â¡É §Å¸õ, ¦¾¡É¢, ¯îºÃ¢ôÒ¼ý Å¡º¢ì¸×õ ¸ÕòÐ½Ã×õ þÂÖõ. ±ñ½í¸¨ÇÔõ ²Ã½Á¡É ¸ÕòÐ¸¨ÇÔõ þÄì¸½ôÀ¢¨ÆÂ¢ýÈ¢ ¿øÄ ¦Á¡Æ¢¿¨¼Â¢ø ¦Á¡Æ¢Â½¢¸¨Çô ÀÂýÀÎò¾¢ì ¸ÅÕõ Å¨¸Â¢ø Å¡ö¦Á¡Æ¢Â¡¸×õ ±ØòÐ ãÄÁ¡¸×õ Á¢¸î º¢ÈôÀ¡¸ ¦ÅÇ¢ôÀÎò¾ þÂÖõ.  berupaya mempamerkan tahap pengetahuan bahasa dan kecekapan berbahasa yang cemerlang.   berupaya menyatakan idea serta  fakta yang rasional dengan jelas, terperinci dan tersusun, berkomunikasi secara efektif dan penuh keyakinan,   menguasai kemahiran berfikir yang kritis, kreatif dan inovatif,  mengamalkan pembelajaran kendiri serta menjadi model teladan kepada  lain dalam kemahiran bahasa.</v>
      </c>
      <c r="T10" s="59" t="s">
        <v>118</v>
      </c>
      <c r="U10" s="59" t="s">
        <v>119</v>
      </c>
      <c r="V10" s="59" t="s">
        <v>114</v>
      </c>
      <c r="W10" s="59" t="s">
        <v>120</v>
      </c>
      <c r="X10" s="59" t="s">
        <v>121</v>
      </c>
      <c r="Y10" s="59" t="s">
        <v>117</v>
      </c>
      <c r="Z10" s="59"/>
      <c r="AA10" s="59"/>
      <c r="AB10" s="59"/>
      <c r="AC10" s="59"/>
      <c r="AD10" s="59"/>
    </row>
    <row r="11" spans="1:30" s="52" customFormat="1" ht="173.25">
      <c r="A11" s="51">
        <v>9</v>
      </c>
      <c r="B11" s="52" t="str">
        <f>'3. PELAPORAN PST6'!B20</f>
        <v>PENDIDIKAN SENI VISUAL</v>
      </c>
      <c r="C11" s="51">
        <f t="shared" si="1"/>
        <v>16</v>
      </c>
      <c r="D11" s="51" t="str">
        <f t="shared" si="2"/>
        <v>0 menguasai bahasa seni visual, media serta proses dan teknik dalam penghasilan karya yang terhad.</v>
      </c>
      <c r="E11" s="51" t="str">
        <f t="shared" si="3"/>
        <v>0 menguasai bahasa seni visual, media serta proses dan teknik dalam penghasilan karya yang minimum.</v>
      </c>
      <c r="F11" s="51" t="str">
        <f t="shared" si="4"/>
        <v>0 menguasai bahasa seni visual, media serta proses dan teknik dalam penghasilan karya yang sederhana</v>
      </c>
      <c r="G11" s="51" t="str">
        <f t="shared" si="5"/>
        <v>0  menguasai bahasa seni visual, media serta proses dan teknik dalam penghasilan karya yang memuaskan</v>
      </c>
      <c r="H11" s="51" t="str">
        <f t="shared" si="6"/>
        <v>0  menguasai bahasa seni visual, media serta proses dan teknik dalam penghasilan karya yang baik.</v>
      </c>
      <c r="I11" s="51" t="str">
        <f t="shared" si="7"/>
        <v>0 menguasai bahasa seni visual, media serta proses dan teknik dalam penghasilan karya yang cemerlang</v>
      </c>
      <c r="K11" s="47">
        <v>9</v>
      </c>
      <c r="L11" s="15" t="s">
        <v>36</v>
      </c>
      <c r="M11" s="34" t="s">
        <v>91</v>
      </c>
      <c r="N11" s="36" t="str">
        <f t="shared" si="8"/>
        <v>0 Koilo koilaan touhai, kaanu popoindalan kabaalan touhai toi ko' kaanu manahak tisuli' kumaa koilaan touhai.
 tahu perkara asas atau boleh melakukan kemahiran asas atau memberi respons tehadap perkara yang asas.</v>
      </c>
      <c r="O11" s="36" t="str">
        <f t="shared" si="9"/>
        <v>0 Kaanu popokito kopongorotian montok popoundaliu bontuk komunikasi toi ko' papadalin om popointalang nunu i nabalajalan.  mempamerkan tahap pengetahuan bahasa dan kecekapan berbahasa yang  terhad dan memerlukan sedikit bimbingan, panduan, dan latihan dalam kemahiran bahasa.</v>
      </c>
      <c r="P11" s="36" t="str">
        <f t="shared" si="10"/>
        <v>0 Kaanu momoguno koilaan montok popoindalan isoiso' toinaon id isoiso' kohuboyoon.  berupaya mempamerkan tahap pengetahuan bahasa dan kecekapan berbahasa yang sederhana dan berupaya mengungkapkan idea serta menguasai kemahiran berfikir yang asas tanpa bimbingan dalam kemahiran bahasa.</v>
      </c>
      <c r="Q11" s="36" t="str">
        <f t="shared" si="11"/>
        <v>0 Kaanu popoindalan isoiso' toinaon di otinuud, tumanud nuludan toi ko' poinsistematik.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v>
      </c>
      <c r="R11" s="36" t="str">
        <f t="shared" si="12"/>
        <v>0 Kaanu popoindalan isoiso' toinaon id isoiso' kohuboyoon wagu miampai tumanud nuludan toi ko' poinsistematik, konsistent om kiwoyo' positif.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v>
      </c>
      <c r="S11" s="36" t="str">
        <f t="shared" si="13"/>
        <v>0 Kaanu momoguno koilaan om kabaalan poinsandad montok gunoon id kohuboyoon wagu di poinsistematik, kiwoyoo positif, kreatif om inovatif om milo tonudon.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v>
      </c>
      <c r="T11" s="59" t="s">
        <v>122</v>
      </c>
      <c r="U11" s="59" t="s">
        <v>123</v>
      </c>
      <c r="V11" s="59" t="s">
        <v>124</v>
      </c>
      <c r="W11" s="59" t="s">
        <v>125</v>
      </c>
      <c r="X11" s="59" t="s">
        <v>126</v>
      </c>
      <c r="Y11" s="59" t="s">
        <v>127</v>
      </c>
      <c r="Z11" s="59"/>
      <c r="AA11" s="59"/>
      <c r="AB11" s="59"/>
      <c r="AC11" s="59"/>
      <c r="AD11" s="59"/>
    </row>
    <row r="12" spans="1:30" s="52" customFormat="1" ht="194.25" customHeight="1">
      <c r="A12" s="51">
        <v>10</v>
      </c>
      <c r="B12" s="52" t="str">
        <f>'3. PELAPORAN PST6'!B21</f>
        <v>PENDIDIKAN KESIHATAN</v>
      </c>
      <c r="C12" s="51">
        <f t="shared" si="1"/>
        <v>21</v>
      </c>
      <c r="D12" s="51" t="str">
        <f t="shared" si="2"/>
        <v>0 mengetahui kepentingan dan boleh mengurus penjagaan diri, kesihatan dan keselamatan diri.</v>
      </c>
      <c r="E12" s="51" t="str">
        <f t="shared" si="3"/>
        <v>0 memahami kepentingan dan boleh mengurus penjagaan diri, kesihatan dan keselamatan diri.</v>
      </c>
      <c r="F12" s="51" t="str">
        <f t="shared" si="4"/>
        <v>0 berupaya mengaplikasi kemahiran kecekapan psikososial dalam mengurus penjagaan diri, kesihatan dan keselamatan diri.</v>
      </c>
      <c r="G12" s="51" t="str">
        <f t="shared" si="5"/>
        <v>0 berupaya menganalisis maklumat, produk dan perkhidmatan kesihatan bagi meningkatkan pengurusan penjagaan diri, kesihatan dan keselamatan diri.</v>
      </c>
      <c r="H12" s="51" t="str">
        <f t="shared" si="6"/>
        <v>0 berupaya menilai kecekapan psikososial yang bersesuaian dalam mengurus penjagaan diri, kesihatan dan keselamatan diri.</v>
      </c>
      <c r="I12" s="51" t="str">
        <f t="shared" si="7"/>
        <v>0 berupaya menyampaikan maklumat kesihatan kepada ahli keluarga, rakan sebaya dan masyarakat dalam mengurus penjagaan diri, kesihatan dan keselamatan diri ke arah meningkatkan literasi kesihatan, kesejahteraan hidup serta jangka hayat panjang dan berkualiti.</v>
      </c>
      <c r="K12" s="47">
        <v>10</v>
      </c>
      <c r="L12" s="15" t="s">
        <v>36</v>
      </c>
      <c r="M12" s="34" t="s">
        <v>28</v>
      </c>
      <c r="N12" s="36" t="str">
        <f t="shared" si="8"/>
        <v>0 Nembiak nemu pun pekara tauka ngaga ngena pengelandik sida sereta meri respon ngagai pun pekara.  tahu perkara asas atau boleh melakukan kemahiran asas atau memberi respons tehadap perkara yang asas.</v>
      </c>
      <c r="O12" s="36" t="str">
        <f t="shared" si="9"/>
        <v>0 Nembiak mantaika baru penemu sida ngena chara nukar komunikasyen tauka ngalihka penemu sereta nerangka utai ti dipelajarka sida.  mempamerkan tahap pengetahuan bahasa dan kecekapan berbahasa yang  terhad dan memerlukan sedikit bimbingan, panduan, dan latihan dalam kemahiran bahasa.</v>
      </c>
      <c r="P12" s="36" t="str">
        <f t="shared" si="10"/>
        <v>0 Nembiak ulih ngena penemu nyadika malin bejalaika sebengkah pengelandik ba situasyen.  berupaya mempamerkan tahap pengetahuan bahasa dan kecekapan berbahasa yang sederhana dan berupaya mengungkapkan idea serta menguasai kemahiran berfikir yang asas tanpa bimbingan dalam kemahiran bahasa.</v>
      </c>
      <c r="Q12" s="36" t="str">
        <f t="shared" si="11"/>
        <v>0 Nembiak ulih ngemansutka pengelandik enggau chara ti beradat iya nya nitihka prosedur tauka sechara sistematik.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v>
      </c>
      <c r="R12" s="36" t="str">
        <f t="shared" si="12"/>
        <v>0 Nembiak ulih bejalaika sebengkah pengelandik ba situasyen ti baru nitihka prosedur tauka sechara sistematik sereta kul enggau pemaiulah positif.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v>
      </c>
      <c r="S12" s="36" t="str">
        <f t="shared" si="13"/>
        <v>0 Nembiak ulih ngena penemu enggau pengelandik ti bisi dikena ba situasyen baru sechara sistematik, pemaiulah positif, kreatif enggau inovatif.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v>
      </c>
      <c r="T12" s="59" t="s">
        <v>128</v>
      </c>
      <c r="U12" s="59" t="s">
        <v>129</v>
      </c>
      <c r="V12" s="59" t="s">
        <v>130</v>
      </c>
      <c r="W12" s="59" t="s">
        <v>131</v>
      </c>
      <c r="X12" s="59" t="s">
        <v>132</v>
      </c>
      <c r="Y12" s="59" t="s">
        <v>133</v>
      </c>
      <c r="Z12" s="59"/>
      <c r="AA12" s="59"/>
      <c r="AB12" s="59"/>
      <c r="AC12" s="59"/>
      <c r="AD12" s="59"/>
    </row>
    <row r="13" spans="1:30" s="52" customFormat="1" ht="192" customHeight="1">
      <c r="A13" s="51">
        <v>11</v>
      </c>
      <c r="B13" s="52" t="str">
        <f>'3. PELAPORAN PST6'!B22</f>
        <v>PENDIDIKAN JASMANI</v>
      </c>
      <c r="C13" s="51">
        <f t="shared" si="1"/>
        <v>23</v>
      </c>
      <c r="D13" s="51" t="str">
        <f t="shared" si="2"/>
        <v>0 boleh melakukan aktiviti memanaskan badan dan menyejukkan badan dalam kumpulan kecil.</v>
      </c>
      <c r="E13" s="51" t="str">
        <f t="shared" si="3"/>
        <v>0 boleh mengira kadar nadi selama satu minit sebelum dan selepas melakukan aktiviti fizikal. Boleh menyatakan dengan ringkas peranan kadar nadi sebagai petunjuk beban aktiviti.</v>
      </c>
      <c r="F13" s="51" t="str">
        <f t="shared" si="4"/>
        <v>0 boleh melakukan aktiviti memanaskan badan sehingga kadar nadi meningkat melebihi 120 denyutan seminit dalam kumpulan kecil.</v>
      </c>
      <c r="G13" s="51" t="str">
        <f t="shared" si="5"/>
        <v>0 boleh melakukan aktiviti memanaskan badan sehingga kadar nadi meningkat melebihi 120 denyutan seminit dan menyejukkan badan dalam kumpulan kecil mengikut prosedur yang betul.</v>
      </c>
      <c r="H13" s="51" t="str">
        <f t="shared" si="6"/>
        <v>0 boleh merancang dan melakukan aktiviti memanaskan badan dan menyejukkan badan yang sesuai dengan keperluan intensiti latihan mengikut prosedur yang betul dan konsisten. 
Boleh menunjukkan keyakinan dan tanggungjawab kendiri semasa melakukan aktiviti.</v>
      </c>
      <c r="I13" s="51" t="str">
        <f t="shared" si="7"/>
        <v>0 boleh mengetuai aktiviti memanaskan dan menyejukkan badan sebelum dan selepas melakukan aktiviti Pendidikan Jasmani atau fizikal yang sesuai dengan keperluan intensiti latihan mengikut prosedur yang betul dan konsisten.
Boleh bekerjasama dalam kumpulan semasa melakukan aktiviti.</v>
      </c>
      <c r="K13" s="47">
        <v>11</v>
      </c>
      <c r="L13" s="15" t="s">
        <v>36</v>
      </c>
      <c r="M13" s="34" t="s">
        <v>29</v>
      </c>
      <c r="N13" s="36" t="str">
        <f t="shared" si="8"/>
        <v>0 kipanei pekare de asas atau buleh kibeh cenempet asas atau kiog respon nu pekare de asas.  tahu perkara asas atau boleh melakukan kemahiran asas atau memberi respons tehadap perkara yang asas.</v>
      </c>
      <c r="O13" s="36" t="str">
        <f t="shared" si="9"/>
        <v>0 kiternyul pengham untok kitukar mentok komunikasi atau kitejemah serte kipejelas ma de kibelajar.  mempamerkan tahap pengetahuan bahasa dan kecekapan berbahasa yang  terhad dan memerlukan sedikit bimbingan, panduan, dan latihan dalam kemahiran bahasa.</v>
      </c>
      <c r="P13" s="36" t="str">
        <f t="shared" si="10"/>
        <v>0 buleh kigunak penanei untok kilaksane nunanek cenempet nu nunanek situasi.  berupaya mempamerkan tahap pengetahuan bahasa dan kecekapan berbahasa yang sederhana dan berupaya mengungkapkan idea serta menguasai kemahiran berfikir yang asas tanpa bimbingan dalam kemahiran bahasa.</v>
      </c>
      <c r="Q13" s="36" t="str">
        <f t="shared" si="11"/>
        <v>0 killaksane nunanek cenempet ru beadat iaajeh kijoi proseder atau secare sistemetik.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v>
      </c>
      <c r="R13" s="36" t="str">
        <f t="shared" si="12"/>
        <v>0 kilaksane nunanek cenempet nu situasi pai ru kijoi proseder atau secare sistemetik serte tekal ru kibesikap positip.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v>
      </c>
      <c r="S13" s="36" t="str">
        <f t="shared" si="13"/>
        <v>0 berupaye kigunak ipenanei ru cenempet sediemong untok kigunak nu situasi pai secare sistemetik, kibesikap positip, kretip ru inovatip.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yang lain dalam kemahiran bahasa.</v>
      </c>
      <c r="T13" s="59" t="s">
        <v>176</v>
      </c>
      <c r="U13" s="59" t="s">
        <v>177</v>
      </c>
      <c r="V13" s="59" t="s">
        <v>178</v>
      </c>
      <c r="W13" s="59" t="s">
        <v>179</v>
      </c>
      <c r="X13" s="59" t="s">
        <v>180</v>
      </c>
      <c r="Y13" s="59" t="s">
        <v>181</v>
      </c>
      <c r="Z13" s="59"/>
      <c r="AA13" s="59"/>
      <c r="AB13" s="59"/>
      <c r="AC13" s="59"/>
      <c r="AD13" s="59"/>
    </row>
    <row r="14" spans="1:30" s="52" customFormat="1" ht="78.75">
      <c r="A14" s="51">
        <v>12</v>
      </c>
      <c r="B14" s="52" t="str">
        <f>'3. PELAPORAN PST6'!B23</f>
        <v>BAHASA ARAB</v>
      </c>
      <c r="C14" s="51">
        <f t="shared" si="1"/>
        <v>12</v>
      </c>
      <c r="D14" s="51" t="str">
        <f t="shared" si="2"/>
        <v>0 تعرّف التلميذ على المهارات اللغوية الأساسية واستعداده لتطبيقها مع إرشاد المعلم.
 mengetahui kemahiran asas bahasa Arab dan memerlukan bimbingan untuk mempraktikkannya dengan betul</v>
      </c>
      <c r="E14" s="51" t="str">
        <f t="shared" si="3"/>
        <v>0 تعرّف التلميذ وقدرته على التطبيق بالمهارات اللغوية الساسية مع كونه واعيا.
 mengetahui kemahiran asas bahasa Arab dan mempraktikkannya dengan betul secara sedar tanpa bimbingan</v>
      </c>
      <c r="F14" s="51" t="str">
        <f t="shared" si="4"/>
        <v>0 تعرّف التلميذ وقدرته على التطبيق بالمهارات اللغوية الأساسية مع كونه ثابتا.
 mengetahui kemahiran asas bahasa Arab dan mempraktikkannya dengan betul secara konsisten</v>
      </c>
      <c r="G14" s="51" t="str">
        <f t="shared" si="5"/>
        <v>0 تعرّف التلميذ وقدرته على التطبيق بالمهارات اللغوية الأساسية مع كونه ثابتا ومناسبا بالمواقف.
 mengetahui kemahiran asas bahasa Arab dan mempraktikkannya dengan betul secara konsisten dan menepati situasi</v>
      </c>
      <c r="H14" s="51" t="str">
        <f t="shared" si="6"/>
        <v>0 تعرّف التلميذ وقدرته على التطبيق بالمهارات اللغوية الأساسية مع كونه ثابتا ومناسبا بالمواقف ومتطوعا.
 mengetahui kemahiran asas bahasa Arab dan mempraktikkannya dengan betul secara konsisten, sukarela dan menepati situasi</v>
      </c>
      <c r="I14" s="51" t="str">
        <f t="shared" si="7"/>
        <v>0 تعرّف التلميذ وقدرته على التطبيق بالمهارات اللغوية الأساسية مع كونه ثابتا ومناسبا بالمواقف ومثاليا.
 mengetahui kemahiran asas bahasa Arab dan mempraktikkannya dengan betul secara konsisten dan menepati situasi serta boleh dicontohi</v>
      </c>
      <c r="K14" s="47">
        <v>12</v>
      </c>
      <c r="L14" s="15" t="s">
        <v>36</v>
      </c>
      <c r="M14" s="45" t="s">
        <v>27</v>
      </c>
      <c r="N14" s="36" t="str">
        <f t="shared" si="8"/>
        <v>0 تعرّف التلميذ على المهارات اللغوية الأساسية واستعداده لتطبيقها مع إرشاد المعلم.
 mengetahui kemahiran asas bahasa Arab dan memerlukan bimbingan untuk mempraktikkannya dengan betul</v>
      </c>
      <c r="O14" s="36" t="str">
        <f t="shared" si="9"/>
        <v>0 تعرّف التلميذ وقدرته على التطبيق بالمهارات اللغوية الساسية مع كونه واعيا.
 mengetahui kemahiran asas bahasa Arab dan mempraktikkannya dengan betul secara sedar tanpa bimbingan</v>
      </c>
      <c r="P14" s="36" t="str">
        <f t="shared" si="10"/>
        <v>0 تعرّف التلميذ وقدرته على التطبيق بالمهارات اللغوية الأساسية مع كونه ثابتا.
 mengetahui kemahiran asas bahasa Arab dan mempraktikkannya dengan betul secara konsisten</v>
      </c>
      <c r="Q14" s="36" t="str">
        <f t="shared" si="11"/>
        <v>0 تعرّف التلميذ وقدرته على التطبيق بالمهارات اللغوية الأساسية مع كونه ثابتا ومناسبا بالمواقف.
 mengetahui kemahiran asas bahasa Arab dan mempraktikkannya dengan betul secara konsisten dan menepati situasi</v>
      </c>
      <c r="R14" s="36" t="str">
        <f t="shared" si="12"/>
        <v>0 تعرّف التلميذ وقدرته على التطبيق بالمهارات اللغوية الأساسية مع كونه ثابتا ومناسبا بالمواقف ومتطوعا.
 mengetahui kemahiran asas bahasa Arab dan mempraktikkannya dengan betul secara konsisten, sukarela dan menepati situasi</v>
      </c>
      <c r="S14" s="36" t="str">
        <f t="shared" si="13"/>
        <v>0 تعرّف التلميذ وقدرته على التطبيق بالمهارات اللغوية الأساسية مع كونه ثابتا ومناسبا بالمواقف ومثاليا.
 mengetahui kemahiran asas bahasa Arab dan mempraktikkannya dengan betul secara konsisten dan menepati situasi serta boleh dicontohi</v>
      </c>
      <c r="T14" s="59" t="s">
        <v>134</v>
      </c>
      <c r="U14" s="59" t="s">
        <v>135</v>
      </c>
      <c r="V14" s="59" t="s">
        <v>136</v>
      </c>
      <c r="W14" s="59" t="s">
        <v>137</v>
      </c>
      <c r="X14" s="59" t="s">
        <v>138</v>
      </c>
      <c r="Y14" s="59" t="s">
        <v>139</v>
      </c>
      <c r="Z14" s="59"/>
      <c r="AA14" s="59"/>
      <c r="AB14" s="59"/>
      <c r="AC14" s="59"/>
      <c r="AD14" s="59"/>
    </row>
    <row r="15" spans="1:30" s="52" customFormat="1" ht="141.75">
      <c r="A15" s="51">
        <v>13</v>
      </c>
      <c r="B15" s="52" t="str">
        <f>'3. PELAPORAN PST6'!B24</f>
        <v>PENDIDIKAN ISLAM</v>
      </c>
      <c r="C15" s="51">
        <f t="shared" si="1"/>
        <v>15</v>
      </c>
      <c r="D15" s="51" t="str">
        <f t="shared" si="2"/>
        <v>0 dapat menguasai asas pengetahuan, kemahiran dan nilai dalam setiap kandungan yang dipelajari mengikut keupayaan masing- masing.</v>
      </c>
      <c r="E15" s="51" t="str">
        <f t="shared" si="3"/>
        <v>0 dapat menjelaskan konsep atau menggunakan pengetahuan, kemahiran dan nilai secara praktik dalam kandungan yang dipelajari mengikut keupayaan masing-masing.</v>
      </c>
      <c r="F15" s="51" t="str">
        <f t="shared" si="4"/>
        <v>0  dapat menjelaskan dan mengaplikasi pengetahuan, kemahiran dan nilai daripada kandungan yang dipelajari mengikut keupayaan masing-masing dalam kehidupan harian.</v>
      </c>
      <c r="G15" s="51" t="str">
        <f t="shared" si="5"/>
        <v>0  berkebolehan menghuraikan dan  mengaplikasi pengetahuan, kemahiran dan nilai daripada kandungan yang dipelajari secara bersungguh-sungguh dan bertanggungjawab melaksanakannya dalam kehidupan harian.</v>
      </c>
      <c r="H15" s="51" t="str">
        <f t="shared" si="6"/>
        <v>0  berkebolehan memberi justifikasi serta istiqamah terhadap tindakan yang dilakukan dalam kehidupan dalam kehidupan harian berdasarkan pengetahuan, kemahiran dan nilai daripada kandungan yang dipelajari.</v>
      </c>
      <c r="I15" s="51" t="str">
        <f t="shared" si="7"/>
        <v>0 berkebolehan merumuskan pengetahuan,mengaplikasi kemahiran dan nilai daripada kandungan yang dipelajari dalam bentuk perubahan tingkah laku serta mempamerkan ciri-ciri kepimpinan sebagia seorang yang bertaqwa dan boleh dicontohi atau boleh membimbing orang lain.</v>
      </c>
      <c r="K15" s="47">
        <v>13</v>
      </c>
      <c r="L15" s="15" t="s">
        <v>36</v>
      </c>
      <c r="M15" s="45" t="s">
        <v>20</v>
      </c>
      <c r="N15" s="36" t="str">
        <f t="shared" si="8"/>
        <v>0 boleh:
1. Mengimbas kembali pengetahuan asas matematik.
2. Menggunakan kemahiran proses matematik untuk mengimbas kembali pengetahuan asas matematik dengan bimbingan.
3. Menunjukkan salah satu item bagi sikap dan nilai dalam matematik dengan bimbingan.</v>
      </c>
      <c r="O15" s="36" t="str">
        <f t="shared" si="9"/>
        <v>0 boleh:
1. Menerangkan pengetahuan asas matematik.
2. Menggunakan kemahiran proses matematik untuk menerangkan pengetahuan asas matematik.
3. Menunjukkan salah satu item bagi sikap dan nilai dalam matematik.</v>
      </c>
      <c r="P15" s="36" t="str">
        <f t="shared" si="10"/>
        <v>0 boleh:
1. Mengaplikasi pengetahuan asas matematik.
2. Menggunakan kemahiran proses matematik bagi mengaplikasi pengetahuan asas matematik. 
3.  menunjukkan sikap dan nilai dalam matematik bagi sesuatu situasi.</v>
      </c>
      <c r="Q15" s="36" t="str">
        <f t="shared" si="11"/>
        <v>0 boleh:
1. Menyelesaikan masalah rutin dalam kehidupan seharian.
2. Menggunakan kemahiran proses matematik bagi menyelesaikan masalah rutin.
3.  dapat mendemonstrasikan sikap dan nilai berkaitan matematik dalam pelbagai situasi.</v>
      </c>
      <c r="R15" s="36" t="str">
        <f t="shared" si="12"/>
        <v xml:space="preserve">0 boleh:
1. Menyelesaikan masalah rutin yang kompleks dalam kehidupan seharian dengan menggunakan pelbagai strategi penyelesaian masalah.
2. Menggunakan kemahiran proses matematik bagi menyelesaikan masalah rutin yang kompleks.
3.  sentiasa mengamalkan sikap dan nilai berkaitan matematik dalam proses pengajaran dan pembelajaran.
</v>
      </c>
      <c r="S15" s="36" t="str">
        <f t="shared" si="13"/>
        <v>0 boleh:
1. Menyelesaikan masalah harian yang bukan rutin. 
2. Menggunakan kemahiran proses matematik bagi menyelesaikan masalah bukan rutin.
3.  sentiasa mengamalkan sikap dan nilai yang positif berkaitan Matematik dalam kehidupan seharian serta menjadi pembimbing dan teladan kepada rakan lain.</v>
      </c>
      <c r="T15" s="59" t="s">
        <v>187</v>
      </c>
      <c r="U15" s="59" t="s">
        <v>186</v>
      </c>
      <c r="V15" s="59" t="s">
        <v>185</v>
      </c>
      <c r="W15" s="59" t="s">
        <v>184</v>
      </c>
      <c r="X15" s="59" t="s">
        <v>183</v>
      </c>
      <c r="Y15" s="59" t="s">
        <v>182</v>
      </c>
      <c r="Z15" s="59"/>
      <c r="AA15" s="59"/>
      <c r="AB15" s="59"/>
      <c r="AC15" s="59"/>
      <c r="AD15" s="59"/>
    </row>
    <row r="16" spans="1:30" s="52" customFormat="1" ht="63">
      <c r="A16" s="51">
        <v>14</v>
      </c>
      <c r="B16" s="52" t="str">
        <f>'3. PELAPORAN PST6'!B25</f>
        <v/>
      </c>
      <c r="C16" s="51" t="e">
        <f t="shared" si="1"/>
        <v>#N/A</v>
      </c>
      <c r="D16" s="51" t="e">
        <f t="shared" si="2"/>
        <v>#N/A</v>
      </c>
      <c r="E16" s="51" t="e">
        <f t="shared" si="3"/>
        <v>#N/A</v>
      </c>
      <c r="F16" s="51" t="e">
        <f t="shared" si="4"/>
        <v>#N/A</v>
      </c>
      <c r="G16" s="51" t="e">
        <f t="shared" si="5"/>
        <v>#N/A</v>
      </c>
      <c r="H16" s="51" t="e">
        <f t="shared" si="6"/>
        <v>#N/A</v>
      </c>
      <c r="I16" s="51" t="e">
        <f t="shared" si="7"/>
        <v>#N/A</v>
      </c>
      <c r="K16" s="47">
        <v>14</v>
      </c>
      <c r="L16" s="15" t="s">
        <v>36</v>
      </c>
      <c r="M16" s="45" t="s">
        <v>21</v>
      </c>
      <c r="N16" s="36" t="str">
        <f t="shared" si="8"/>
        <v>0 mengetahui pengetahuan dan kemahiran asas sains.</v>
      </c>
      <c r="O16" s="36" t="str">
        <f t="shared" si="9"/>
        <v>0 memahami pengetahuan dan kemahiran sains serta dapat menjelaskan kefahaman tersebut dengan apa-apa cara.</v>
      </c>
      <c r="P16" s="36" t="str">
        <f t="shared" si="10"/>
        <v>0 mengaplikasikan pengetahuan dan kemahiran sains untuk melaksanakan tugasan pada suatu situasi.</v>
      </c>
      <c r="Q16" s="36" t="str">
        <f t="shared" si="11"/>
        <v>0 menganalisis pengetahuan dan kemahiran sains untuk diaplikasikan dalam melaksanakan tugasan pada suatu situasi dengan cara yang bersistematik</v>
      </c>
      <c r="R16" s="36" t="str">
        <f t="shared" si="12"/>
        <v>0 menganalisis dan mensintesis pengetahuan dan kemahiran sains untuk diaplikasikan dalam melaksanakan tugasan pada suatu situasi baru secara tekal, bersistematik dan bersikap positif</v>
      </c>
      <c r="S16" s="36" t="str">
        <f t="shared" si="13"/>
        <v>0 menganalisis dan mensintesis pengetahuan dan kemahiran sains untuk diaplikasikan dalam rekacipa, menilai atau mengkonsepsikan sesuatu yang baru dengan kreatif dan inovatif dalam melaksanakan sesuau tugasan</v>
      </c>
      <c r="T16" s="59" t="s">
        <v>188</v>
      </c>
      <c r="U16" s="59" t="s">
        <v>189</v>
      </c>
      <c r="V16" s="59" t="s">
        <v>190</v>
      </c>
      <c r="W16" s="59" t="s">
        <v>191</v>
      </c>
      <c r="X16" s="59" t="s">
        <v>192</v>
      </c>
      <c r="Y16" s="59" t="s">
        <v>193</v>
      </c>
      <c r="Z16" s="59"/>
      <c r="AA16" s="59"/>
      <c r="AB16" s="59"/>
      <c r="AC16" s="59"/>
      <c r="AD16" s="59"/>
    </row>
    <row r="17" spans="1:30" s="52" customFormat="1" ht="78.75">
      <c r="A17" s="51">
        <v>15</v>
      </c>
      <c r="B17" s="52" t="str">
        <f>'3. PELAPORAN PST6'!B26</f>
        <v/>
      </c>
      <c r="C17" s="51" t="e">
        <f t="shared" si="1"/>
        <v>#N/A</v>
      </c>
      <c r="D17" s="51" t="e">
        <f t="shared" si="2"/>
        <v>#N/A</v>
      </c>
      <c r="E17" s="51" t="e">
        <f t="shared" si="3"/>
        <v>#N/A</v>
      </c>
      <c r="F17" s="51" t="e">
        <f t="shared" si="4"/>
        <v>#N/A</v>
      </c>
      <c r="G17" s="51" t="e">
        <f t="shared" si="5"/>
        <v>#N/A</v>
      </c>
      <c r="H17" s="51" t="e">
        <f t="shared" si="6"/>
        <v>#N/A</v>
      </c>
      <c r="I17" s="51" t="e">
        <f t="shared" si="7"/>
        <v>#N/A</v>
      </c>
      <c r="K17" s="47">
        <v>15</v>
      </c>
      <c r="L17" s="15" t="s">
        <v>36</v>
      </c>
      <c r="M17" s="34" t="s">
        <v>22</v>
      </c>
      <c r="N17" s="36" t="str">
        <f t="shared" si="8"/>
        <v>0 dapat menguasai asas pengetahuan, kemahiran dan nilai dalam setiap kandungan yang dipelajari mengikut keupayaan masing- masing.</v>
      </c>
      <c r="O17" s="36" t="str">
        <f t="shared" si="9"/>
        <v>0 dapat menjelaskan konsep atau menggunakan pengetahuan, kemahiran dan nilai secara praktik dalam kandungan yang dipelajari mengikut keupayaan masing-masing.</v>
      </c>
      <c r="P17" s="36" t="str">
        <f t="shared" si="10"/>
        <v>0  dapat menjelaskan dan mengaplikasi pengetahuan, kemahiran dan nilai daripada kandungan yang dipelajari mengikut keupayaan masing-masing dalam kehidupan harian.</v>
      </c>
      <c r="Q17" s="36" t="str">
        <f t="shared" si="11"/>
        <v>0  berkebolehan menghuraikan dan  mengaplikasi pengetahuan, kemahiran dan nilai daripada kandungan yang dipelajari secara bersungguh-sungguh dan bertanggungjawab melaksanakannya dalam kehidupan harian.</v>
      </c>
      <c r="R17" s="36" t="str">
        <f t="shared" si="12"/>
        <v>0  berkebolehan memberi justifikasi serta istiqamah terhadap tindakan yang dilakukan dalam kehidupan dalam kehidupan harian berdasarkan pengetahuan, kemahiran dan nilai daripada kandungan yang dipelajari.</v>
      </c>
      <c r="S17" s="36" t="str">
        <f t="shared" si="13"/>
        <v>0 berkebolehan merumuskan pengetahuan,mengaplikasi kemahiran dan nilai daripada kandungan yang dipelajari dalam bentuk perubahan tingkah laku serta mempamerkan ciri-ciri kepimpinan sebagia seorang yang bertaqwa dan boleh dicontohi atau boleh membimbing orang lain.</v>
      </c>
      <c r="T17" s="59" t="s">
        <v>221</v>
      </c>
      <c r="U17" s="59" t="s">
        <v>218</v>
      </c>
      <c r="V17" s="59" t="s">
        <v>140</v>
      </c>
      <c r="W17" s="59" t="s">
        <v>141</v>
      </c>
      <c r="X17" s="59" t="s">
        <v>142</v>
      </c>
      <c r="Y17" s="59" t="s">
        <v>194</v>
      </c>
      <c r="Z17" s="59"/>
      <c r="AA17" s="59"/>
      <c r="AB17" s="59"/>
      <c r="AC17" s="59"/>
      <c r="AD17" s="59"/>
    </row>
    <row r="18" spans="1:30" s="52" customFormat="1" ht="60" customHeight="1">
      <c r="A18" s="51">
        <v>16</v>
      </c>
      <c r="B18" s="52" t="str">
        <f>'3. PELAPORAN PST6'!B27</f>
        <v/>
      </c>
      <c r="C18" s="51" t="e">
        <f t="shared" si="1"/>
        <v>#N/A</v>
      </c>
      <c r="D18" s="51" t="e">
        <f t="shared" si="2"/>
        <v>#N/A</v>
      </c>
      <c r="E18" s="51" t="e">
        <f t="shared" si="3"/>
        <v>#N/A</v>
      </c>
      <c r="F18" s="51" t="e">
        <f t="shared" si="4"/>
        <v>#N/A</v>
      </c>
      <c r="G18" s="51" t="e">
        <f t="shared" si="5"/>
        <v>#N/A</v>
      </c>
      <c r="H18" s="51" t="e">
        <f t="shared" si="6"/>
        <v>#N/A</v>
      </c>
      <c r="I18" s="51" t="e">
        <f t="shared" si="7"/>
        <v>#N/A</v>
      </c>
      <c r="K18" s="47">
        <v>16</v>
      </c>
      <c r="L18" s="15" t="s">
        <v>36</v>
      </c>
      <c r="M18" s="45" t="s">
        <v>25</v>
      </c>
      <c r="N18" s="36" t="str">
        <f t="shared" si="8"/>
        <v>0 menguasai bahasa seni visual, media serta proses dan teknik dalam penghasilan karya yang terhad.</v>
      </c>
      <c r="O18" s="36" t="str">
        <f t="shared" si="9"/>
        <v>0 menguasai bahasa seni visual, media serta proses dan teknik dalam penghasilan karya yang minimum.</v>
      </c>
      <c r="P18" s="36" t="str">
        <f t="shared" si="10"/>
        <v>0 menguasai bahasa seni visual, media serta proses dan teknik dalam penghasilan karya yang sederhana</v>
      </c>
      <c r="Q18" s="36" t="str">
        <f t="shared" si="11"/>
        <v>0  menguasai bahasa seni visual, media serta proses dan teknik dalam penghasilan karya yang memuaskan</v>
      </c>
      <c r="R18" s="36" t="str">
        <f t="shared" si="12"/>
        <v>0  menguasai bahasa seni visual, media serta proses dan teknik dalam penghasilan karya yang baik.</v>
      </c>
      <c r="S18" s="36" t="str">
        <f t="shared" si="13"/>
        <v>0 menguasai bahasa seni visual, media serta proses dan teknik dalam penghasilan karya yang cemerlang</v>
      </c>
      <c r="T18" s="59" t="s">
        <v>220</v>
      </c>
      <c r="U18" s="59" t="s">
        <v>217</v>
      </c>
      <c r="V18" s="59" t="s">
        <v>212</v>
      </c>
      <c r="W18" s="59" t="s">
        <v>143</v>
      </c>
      <c r="X18" s="59" t="s">
        <v>144</v>
      </c>
      <c r="Y18" s="59" t="s">
        <v>195</v>
      </c>
      <c r="Z18" s="59"/>
      <c r="AA18" s="59"/>
      <c r="AB18" s="59"/>
      <c r="AC18" s="59"/>
      <c r="AD18" s="59"/>
    </row>
    <row r="19" spans="1:30" s="52" customFormat="1" ht="60" customHeight="1">
      <c r="A19" s="51">
        <v>17</v>
      </c>
      <c r="B19" s="52">
        <f>'3. PELAPORAN PST6'!B28</f>
        <v>0</v>
      </c>
      <c r="C19" s="51" t="e">
        <f t="shared" si="1"/>
        <v>#N/A</v>
      </c>
      <c r="D19" s="51" t="e">
        <f t="shared" si="2"/>
        <v>#N/A</v>
      </c>
      <c r="E19" s="51" t="e">
        <f t="shared" si="3"/>
        <v>#N/A</v>
      </c>
      <c r="F19" s="51" t="e">
        <f t="shared" si="4"/>
        <v>#N/A</v>
      </c>
      <c r="G19" s="51" t="e">
        <f t="shared" si="5"/>
        <v>#N/A</v>
      </c>
      <c r="H19" s="51" t="e">
        <f t="shared" si="6"/>
        <v>#N/A</v>
      </c>
      <c r="I19" s="51" t="e">
        <f t="shared" si="7"/>
        <v>#N/A</v>
      </c>
      <c r="K19" s="47">
        <v>17</v>
      </c>
      <c r="L19" s="15" t="s">
        <v>36</v>
      </c>
      <c r="M19" s="34" t="s">
        <v>26</v>
      </c>
      <c r="N19" s="36" t="str">
        <f t="shared" si="8"/>
        <v>0  tahu perkara asas atau boleh melakukan melakukan kemahiran asas dalam muzik atau memberi respon terhadap muzik.</v>
      </c>
      <c r="O19" s="36" t="str">
        <f t="shared" si="9"/>
        <v>0  menunjukkan kefahaman tentang muzik serta boleh menjelaskan apa yang telah dipelajari.</v>
      </c>
      <c r="P19" s="36" t="str">
        <f t="shared" si="10"/>
        <v>0 boleh menggunakan pengetahuan untuk melaksanakan sesuatu kemahiran  pada sesuatu situasi.</v>
      </c>
      <c r="Q19" s="36" t="str">
        <f t="shared" si="11"/>
        <v>0  melaksanakan kemahiran muzik dengan mengikut prosedur atau secara sistematik.</v>
      </c>
      <c r="R19" s="36" t="str">
        <f t="shared" si="12"/>
        <v>0  melaksanakan kemahiran muzik pada situasi baru dengan mengikut prosedur atau secara sistematik, serta tekal dan bersikap positif.</v>
      </c>
      <c r="S19" s="36" t="str">
        <f t="shared" si="13"/>
        <v>0  boleh mengaplikasikan pengetahuan dan kemahiran muzik pada situasi baru, bersikap positif, kreatif dan inovatif.</v>
      </c>
      <c r="T19" s="59" t="s">
        <v>145</v>
      </c>
      <c r="U19" s="59" t="s">
        <v>146</v>
      </c>
      <c r="V19" s="59" t="s">
        <v>211</v>
      </c>
      <c r="W19" s="59" t="s">
        <v>147</v>
      </c>
      <c r="X19" s="59" t="s">
        <v>148</v>
      </c>
      <c r="Y19" s="59" t="s">
        <v>149</v>
      </c>
      <c r="Z19" s="59"/>
      <c r="AA19" s="59"/>
      <c r="AB19" s="59"/>
      <c r="AC19" s="59"/>
      <c r="AD19" s="59"/>
    </row>
    <row r="20" spans="1:30" s="52" customFormat="1" ht="60" customHeight="1">
      <c r="A20" s="51">
        <v>18</v>
      </c>
      <c r="B20" s="52">
        <f>'3. PELAPORAN PST6'!B29</f>
        <v>0</v>
      </c>
      <c r="C20" s="51" t="e">
        <f t="shared" si="1"/>
        <v>#N/A</v>
      </c>
      <c r="D20" s="51" t="e">
        <f t="shared" si="2"/>
        <v>#N/A</v>
      </c>
      <c r="E20" s="51" t="e">
        <f t="shared" si="3"/>
        <v>#N/A</v>
      </c>
      <c r="F20" s="51" t="e">
        <f t="shared" si="4"/>
        <v>#N/A</v>
      </c>
      <c r="G20" s="51" t="e">
        <f t="shared" si="5"/>
        <v>#N/A</v>
      </c>
      <c r="H20" s="51" t="e">
        <f t="shared" si="6"/>
        <v>#N/A</v>
      </c>
      <c r="I20" s="51" t="e">
        <f t="shared" si="7"/>
        <v>#N/A</v>
      </c>
      <c r="K20" s="47">
        <v>18</v>
      </c>
      <c r="L20" s="15" t="s">
        <v>36</v>
      </c>
      <c r="M20" s="34" t="s">
        <v>33</v>
      </c>
      <c r="N20" s="36" t="str">
        <f t="shared" si="8"/>
        <v>0 Mengetahui perkara asas berdasarkan ilmu sejarah dan nilai yang dipelajari.</v>
      </c>
      <c r="O20" s="36" t="str">
        <f t="shared" si="9"/>
        <v>0 memahami perkara asas berdasarkan ilmu sejarah dan nilai yang dipelajari.</v>
      </c>
      <c r="P20" s="36" t="str">
        <f t="shared" si="10"/>
        <v>0 menerangkan perkara asas berdasarkan ilmu sejarah dan nilai yang dipelajari.</v>
      </c>
      <c r="Q20" s="36" t="str">
        <f t="shared" si="11"/>
        <v>0 menguasai pengetahuan dan kemahiran secara tersusun berdasarkan ilmu sejarah dan nilai yang dipelajari.</v>
      </c>
      <c r="R20" s="36" t="str">
        <f t="shared" si="12"/>
        <v>0 membuat penilaian berdasarkan ilmu sejarah dan nilai yang dipelajari.</v>
      </c>
      <c r="S20" s="36" t="str">
        <f t="shared" si="13"/>
        <v>0 melahirkan idea berdasarkan ilmu sejarah dan nilai yang dipelajari.</v>
      </c>
      <c r="T20" s="59" t="s">
        <v>99</v>
      </c>
      <c r="U20" s="59" t="s">
        <v>216</v>
      </c>
      <c r="V20" s="59" t="s">
        <v>210</v>
      </c>
      <c r="W20" s="59" t="s">
        <v>203</v>
      </c>
      <c r="X20" s="59" t="s">
        <v>202</v>
      </c>
      <c r="Y20" s="59" t="s">
        <v>196</v>
      </c>
      <c r="Z20" s="59"/>
      <c r="AA20" s="59"/>
      <c r="AB20" s="59"/>
      <c r="AC20" s="59"/>
      <c r="AD20" s="59"/>
    </row>
    <row r="21" spans="1:30" s="52" customFormat="1" ht="60" customHeight="1">
      <c r="A21" s="51">
        <v>19</v>
      </c>
      <c r="B21" s="52">
        <f>'3. PELAPORAN PST6'!B30</f>
        <v>0</v>
      </c>
      <c r="C21" s="51" t="e">
        <f t="shared" si="1"/>
        <v>#N/A</v>
      </c>
      <c r="D21" s="51" t="e">
        <f t="shared" si="2"/>
        <v>#N/A</v>
      </c>
      <c r="E21" s="51" t="e">
        <f t="shared" si="3"/>
        <v>#N/A</v>
      </c>
      <c r="F21" s="51" t="e">
        <f t="shared" si="4"/>
        <v>#N/A</v>
      </c>
      <c r="G21" s="51" t="e">
        <f t="shared" si="5"/>
        <v>#N/A</v>
      </c>
      <c r="H21" s="51" t="e">
        <f t="shared" si="6"/>
        <v>#N/A</v>
      </c>
      <c r="I21" s="51" t="e">
        <f t="shared" si="7"/>
        <v>#N/A</v>
      </c>
      <c r="K21" s="47">
        <v>19</v>
      </c>
      <c r="L21" s="15" t="s">
        <v>36</v>
      </c>
      <c r="M21" s="45" t="s">
        <v>31</v>
      </c>
      <c r="N21" s="36" t="str">
        <f t="shared" si="8"/>
        <v xml:space="preserve">0 tahu perkara asas atau boleh melakukan kemahiran asas atau memberi respons terhadap perkara yang asas dalam Modul Pengaturcaraan  TMK Tahun 6.
</v>
      </c>
      <c r="O21" s="36" t="str">
        <f t="shared" si="9"/>
        <v>0 menunjukkan kefahaman untuk menukar bentuk komunikasi atau menterjemah serta menjelaskan apa yang telah dipelajari  dalam bidang Pengaturcaraan  TMK Tahun 6.</v>
      </c>
      <c r="P21" s="36" t="str">
        <f t="shared" si="10"/>
        <v>0 menggunakan pengetahuan untuk melaksanakan sesuatu kemahiran pada suatu situasi dalam bidang Pengaturcaraan  TMK Tahun 6.</v>
      </c>
      <c r="Q21" s="36" t="str">
        <f t="shared" si="11"/>
        <v>0 melaksanakan sesuatu kemahiran dengan beradab iaitu mengikut prosedur atau secara sistematik dalam bidang Pengaturcaraan  TMK Tahun 6.</v>
      </c>
      <c r="R21" s="36" t="str">
        <f t="shared" si="12"/>
        <v>0 melaksanakan sesuatu kemahiran pada situasi baharu dengan mengikut prosedur atau secara sistematik serta tekal dan bersikap positif dalam bidang Pengaturcaraan  TMK Tahun 6.</v>
      </c>
      <c r="S21" s="36" t="str">
        <f t="shared" si="13"/>
        <v>0 berupaya menggunakan pengetahuan dan kemahiran sedia ada untuk digunakan pada situasi baharu secara sistematik,  bersikap positif, kreatif dan inovatif serta boleh dicontohi dalam bidang Pengaturcaraan  TMK Tahun 6.</v>
      </c>
      <c r="T21" s="59" t="s">
        <v>219</v>
      </c>
      <c r="U21" s="59" t="s">
        <v>215</v>
      </c>
      <c r="V21" s="59" t="s">
        <v>209</v>
      </c>
      <c r="W21" s="59" t="s">
        <v>204</v>
      </c>
      <c r="X21" s="59" t="s">
        <v>201</v>
      </c>
      <c r="Y21" s="59" t="s">
        <v>197</v>
      </c>
      <c r="Z21" s="59"/>
      <c r="AA21" s="59"/>
      <c r="AB21" s="59"/>
      <c r="AC21" s="59"/>
      <c r="AD21" s="59"/>
    </row>
    <row r="22" spans="1:30" s="52" customFormat="1" ht="60" customHeight="1">
      <c r="A22" s="51">
        <v>20</v>
      </c>
      <c r="B22" s="52">
        <f>'3. PELAPORAN PST6'!B31</f>
        <v>0</v>
      </c>
      <c r="C22" s="51" t="e">
        <f t="shared" si="1"/>
        <v>#N/A</v>
      </c>
      <c r="D22" s="51" t="e">
        <f t="shared" si="2"/>
        <v>#N/A</v>
      </c>
      <c r="E22" s="51" t="e">
        <f t="shared" si="3"/>
        <v>#N/A</v>
      </c>
      <c r="F22" s="51" t="e">
        <f t="shared" si="4"/>
        <v>#N/A</v>
      </c>
      <c r="G22" s="51" t="e">
        <f t="shared" si="5"/>
        <v>#N/A</v>
      </c>
      <c r="H22" s="51" t="e">
        <f t="shared" si="6"/>
        <v>#N/A</v>
      </c>
      <c r="I22" s="51" t="e">
        <f t="shared" si="7"/>
        <v>#N/A</v>
      </c>
      <c r="K22" s="47">
        <v>20</v>
      </c>
      <c r="L22" s="15" t="s">
        <v>36</v>
      </c>
      <c r="M22" s="45" t="s">
        <v>32</v>
      </c>
      <c r="N22" s="36" t="str">
        <f t="shared" si="8"/>
        <v>0 tahu perkara asas dalam bidang teknikal, teknologi pertanian dan sains rumahtangga</v>
      </c>
      <c r="O22" s="36" t="str">
        <f t="shared" si="9"/>
        <v>0 memahami semua kemahiran dalam bidang teknikal, teknologo pertanian,dan sains rumah tangga</v>
      </c>
      <c r="P22" s="36" t="str">
        <f t="shared" si="10"/>
        <v>0 melaksanakan kemahiran berdasarkan kemahiran asas yang telah dipelajari</v>
      </c>
      <c r="Q22" s="36" t="str">
        <f t="shared" si="11"/>
        <v>0 mengaplikasikan kemahiran berdasarkan kemahiran asas yang telah dipelajari</v>
      </c>
      <c r="R22" s="36" t="str">
        <f t="shared" si="12"/>
        <v>0 melaksanakan sesuatu kemahiran pada situasi baharu dengan mengikut prosedur atau secara sistematik serta tekal dan bersikap positif.</v>
      </c>
      <c r="S22" s="36" t="str">
        <f t="shared" si="13"/>
        <v>0  mampu menzahirkan idea yang kreatif dan inovatif, mempunyai keupayaan untuk membuat keputusan untuk mengadaptasi permintaan serta cabaran dalam kehidupan seharian serta boleh berbicara untuk mendapat dan menyampaikan maklumat menggunakan ayat yang sesuai secara bertatasusila dan menjadi contoh yang tekal.</v>
      </c>
      <c r="T22" s="59" t="s">
        <v>222</v>
      </c>
      <c r="U22" s="59" t="s">
        <v>214</v>
      </c>
      <c r="V22" s="59" t="s">
        <v>208</v>
      </c>
      <c r="W22" s="59" t="s">
        <v>205</v>
      </c>
      <c r="X22" s="59" t="s">
        <v>200</v>
      </c>
      <c r="Y22" s="59" t="s">
        <v>150</v>
      </c>
      <c r="Z22" s="59"/>
      <c r="AA22" s="59"/>
      <c r="AB22" s="59"/>
      <c r="AC22" s="59"/>
      <c r="AD22" s="59"/>
    </row>
    <row r="23" spans="1:30" s="52" customFormat="1" ht="60" customHeight="1">
      <c r="A23" s="51"/>
      <c r="C23" s="51"/>
      <c r="K23" s="47">
        <v>21</v>
      </c>
      <c r="L23" s="15" t="s">
        <v>36</v>
      </c>
      <c r="M23" s="45" t="s">
        <v>24</v>
      </c>
      <c r="N23" s="36" t="str">
        <f t="shared" si="8"/>
        <v>0 mengetahui kepentingan dan boleh mengurus penjagaan diri, kesihatan dan keselamatan diri.</v>
      </c>
      <c r="O23" s="36" t="str">
        <f t="shared" si="9"/>
        <v>0 memahami kepentingan dan boleh mengurus penjagaan diri, kesihatan dan keselamatan diri.</v>
      </c>
      <c r="P23" s="36" t="str">
        <f t="shared" si="10"/>
        <v>0 berupaya mengaplikasi kemahiran kecekapan psikososial dalam mengurus penjagaan diri, kesihatan dan keselamatan diri.</v>
      </c>
      <c r="Q23" s="36" t="str">
        <f t="shared" si="11"/>
        <v>0 berupaya menganalisis maklumat, produk dan perkhidmatan kesihatan bagi meningkatkan pengurusan penjagaan diri, kesihatan dan keselamatan diri.</v>
      </c>
      <c r="R23" s="36" t="str">
        <f t="shared" si="12"/>
        <v>0 berupaya menilai kecekapan psikososial yang bersesuaian dalam mengurus penjagaan diri, kesihatan dan keselamatan diri.</v>
      </c>
      <c r="S23" s="36" t="str">
        <f t="shared" si="13"/>
        <v>0 berupaya menyampaikan maklumat kesihatan kepada ahli keluarga, rakan sebaya dan masyarakat dalam mengurus penjagaan diri, kesihatan dan keselamatan diri ke arah meningkatkan literasi kesihatan, kesejahteraan hidup serta jangka hayat panjang dan berkualiti.</v>
      </c>
      <c r="T23" s="59" t="s">
        <v>223</v>
      </c>
      <c r="U23" s="59" t="s">
        <v>213</v>
      </c>
      <c r="V23" s="59" t="s">
        <v>207</v>
      </c>
      <c r="W23" s="59" t="s">
        <v>206</v>
      </c>
      <c r="X23" s="59" t="s">
        <v>199</v>
      </c>
      <c r="Y23" s="59" t="s">
        <v>198</v>
      </c>
      <c r="Z23" s="59"/>
      <c r="AA23" s="59"/>
      <c r="AB23" s="59"/>
      <c r="AC23" s="59"/>
      <c r="AD23" s="59"/>
    </row>
    <row r="24" spans="1:30" s="52" customFormat="1" ht="60" customHeight="1">
      <c r="A24" s="51"/>
      <c r="C24" s="51"/>
      <c r="K24" s="47">
        <v>22</v>
      </c>
      <c r="L24" s="15" t="s">
        <v>36</v>
      </c>
      <c r="M24" s="34" t="s">
        <v>23</v>
      </c>
      <c r="N24" s="36" t="str">
        <f t="shared" si="8"/>
        <v>0 mengetahui nilai yang dipelajari.</v>
      </c>
      <c r="O24" s="36" t="str">
        <f t="shared" si="9"/>
        <v>0 memahami dan menjelaskan nilai yang dipelajari.</v>
      </c>
      <c r="P24" s="36" t="str">
        <f t="shared" si="10"/>
        <v>0 mengaplikasikan nilai yang dipelajari dalam sesuatu situasi dengan bimbingan.</v>
      </c>
      <c r="Q24" s="36" t="str">
        <f t="shared" si="11"/>
        <v>0 mengaplikasikan nilai yang dipelajari dalam pelbagai situasi.</v>
      </c>
      <c r="R24" s="36" t="str">
        <f t="shared" si="12"/>
        <v>0 mengamalkan nilai yang dipelajari dalam kehidupan seharian.</v>
      </c>
      <c r="S24" s="36" t="str">
        <f t="shared" si="13"/>
        <v>0 mengamalkan nilai yang dipelajari dalam kehidupan seharian dan boleh dicontohi.</v>
      </c>
      <c r="T24" s="59" t="s">
        <v>151</v>
      </c>
      <c r="U24" s="59" t="s">
        <v>152</v>
      </c>
      <c r="V24" s="59" t="s">
        <v>153</v>
      </c>
      <c r="W24" s="59" t="s">
        <v>154</v>
      </c>
      <c r="X24" s="59" t="s">
        <v>155</v>
      </c>
      <c r="Y24" s="59" t="s">
        <v>156</v>
      </c>
      <c r="Z24" s="59"/>
      <c r="AA24" s="59"/>
      <c r="AB24" s="59"/>
      <c r="AC24" s="59"/>
      <c r="AD24" s="59"/>
    </row>
    <row r="25" spans="1:30" s="52" customFormat="1" ht="60" customHeight="1">
      <c r="A25" s="51"/>
      <c r="C25" s="51"/>
      <c r="K25" s="47">
        <v>23</v>
      </c>
      <c r="L25" s="15" t="s">
        <v>36</v>
      </c>
      <c r="M25" s="45" t="s">
        <v>98</v>
      </c>
      <c r="N25" s="36" t="str">
        <f t="shared" si="8"/>
        <v>0 boleh melakukan aktiviti memanaskan badan dan menyejukkan badan dalam kumpulan kecil.</v>
      </c>
      <c r="O25" s="36" t="str">
        <f t="shared" si="9"/>
        <v>0 boleh mengira kadar nadi selama satu minit sebelum dan selepas melakukan aktiviti fizikal. Boleh menyatakan dengan ringkas peranan kadar nadi sebagai petunjuk beban aktiviti.</v>
      </c>
      <c r="P25" s="36" t="str">
        <f t="shared" si="10"/>
        <v>0 boleh melakukan aktiviti memanaskan badan sehingga kadar nadi meningkat melebihi 120 denyutan seminit dalam kumpulan kecil.</v>
      </c>
      <c r="Q25" s="36" t="str">
        <f t="shared" si="11"/>
        <v>0 boleh melakukan aktiviti memanaskan badan sehingga kadar nadi meningkat melebihi 120 denyutan seminit dan menyejukkan badan dalam kumpulan kecil mengikut prosedur yang betul.</v>
      </c>
      <c r="R25" s="36" t="str">
        <f t="shared" si="12"/>
        <v>0 boleh merancang dan melakukan aktiviti memanaskan badan dan menyejukkan badan yang sesuai dengan keperluan intensiti latihan mengikut prosedur yang betul dan konsisten. 
Boleh menunjukkan keyakinan dan tanggungjawab kendiri semasa melakukan aktiviti.</v>
      </c>
      <c r="S25" s="36" t="str">
        <f t="shared" si="13"/>
        <v>0 boleh mengetuai aktiviti memanaskan dan menyejukkan badan sebelum dan selepas melakukan aktiviti Pendidikan Jasmani atau fizikal yang sesuai dengan keperluan intensiti latihan mengikut prosedur yang betul dan konsisten.
Boleh bekerjasama dalam kumpulan semasa melakukan aktiviti.</v>
      </c>
      <c r="T25" s="59" t="s">
        <v>157</v>
      </c>
      <c r="U25" s="59" t="s">
        <v>158</v>
      </c>
      <c r="V25" s="59" t="s">
        <v>258</v>
      </c>
      <c r="W25" s="59" t="s">
        <v>259</v>
      </c>
      <c r="X25" s="59" t="s">
        <v>260</v>
      </c>
      <c r="Y25" s="59" t="s">
        <v>261</v>
      </c>
      <c r="Z25" s="59"/>
      <c r="AA25" s="59"/>
      <c r="AB25" s="59"/>
      <c r="AC25" s="59"/>
      <c r="AD25" s="59"/>
    </row>
    <row r="26" spans="1:30" s="21" customFormat="1" ht="60" customHeight="1">
      <c r="A26" s="10"/>
      <c r="C26" s="10"/>
      <c r="K26" s="47">
        <v>24</v>
      </c>
      <c r="L26" s="15" t="s">
        <v>56</v>
      </c>
      <c r="M26" s="34" t="s">
        <v>62</v>
      </c>
      <c r="N26" s="36" t="str">
        <f t="shared" ref="N26:S27" si="14">$T$1&amp;" "&amp;T26</f>
        <v>0 telah mencapai tahap penguasaan yang sangat terhad</v>
      </c>
      <c r="O26" s="36" t="str">
        <f t="shared" si="14"/>
        <v>0 telah mencapai tahap penguasaan yang terhad</v>
      </c>
      <c r="P26" s="36" t="str">
        <f t="shared" si="14"/>
        <v>0 telah mencapai tahap penguasaan yang memuaskan</v>
      </c>
      <c r="Q26" s="36" t="str">
        <f t="shared" si="14"/>
        <v>0 telah mencapai tahap penguasaan yang baik</v>
      </c>
      <c r="R26" s="36" t="str">
        <f t="shared" si="14"/>
        <v>0 telah mencapai tahap penguasaan yang sangat baik</v>
      </c>
      <c r="S26" s="36" t="str">
        <f t="shared" si="14"/>
        <v>0 telah mencapai tahap penguasaan yang cemerlang</v>
      </c>
      <c r="T26" s="58" t="s">
        <v>251</v>
      </c>
      <c r="U26" s="58" t="s">
        <v>250</v>
      </c>
      <c r="V26" s="58" t="s">
        <v>249</v>
      </c>
      <c r="W26" s="58" t="s">
        <v>248</v>
      </c>
      <c r="X26" s="58" t="s">
        <v>247</v>
      </c>
      <c r="Y26" s="58" t="s">
        <v>246</v>
      </c>
      <c r="Z26" s="58"/>
      <c r="AA26" s="58"/>
      <c r="AB26" s="58"/>
      <c r="AC26" s="58"/>
      <c r="AD26" s="58"/>
    </row>
    <row r="27" spans="1:30" s="21" customFormat="1" ht="60" customHeight="1">
      <c r="A27" s="10"/>
      <c r="C27" s="10"/>
      <c r="K27" s="47">
        <v>25</v>
      </c>
      <c r="L27" s="15" t="s">
        <v>56</v>
      </c>
      <c r="M27" s="34" t="s">
        <v>63</v>
      </c>
      <c r="N27" s="36" t="str">
        <f t="shared" si="14"/>
        <v>0 telah mencapai tahap penguasaan yang sangat terhad</v>
      </c>
      <c r="O27" s="36" t="str">
        <f t="shared" si="14"/>
        <v>0 telah mencapai tahap penguasaan yang terhad</v>
      </c>
      <c r="P27" s="36" t="str">
        <f t="shared" si="14"/>
        <v>0 telah mencapai tahap penguasaan yang memuaskan</v>
      </c>
      <c r="Q27" s="36" t="str">
        <f t="shared" si="14"/>
        <v>0 telah mencapai tahap penguasaan yang baik</v>
      </c>
      <c r="R27" s="36" t="str">
        <f t="shared" si="14"/>
        <v>0 telah mencapai tahap penguasaan yang sangat baik</v>
      </c>
      <c r="S27" s="36" t="str">
        <f t="shared" si="14"/>
        <v>0 telah mencapai tahap penguasaan yang cemerlang</v>
      </c>
      <c r="T27" s="58" t="s">
        <v>251</v>
      </c>
      <c r="U27" s="58" t="s">
        <v>250</v>
      </c>
      <c r="V27" s="58" t="s">
        <v>249</v>
      </c>
      <c r="W27" s="58" t="s">
        <v>248</v>
      </c>
      <c r="X27" s="58" t="s">
        <v>247</v>
      </c>
      <c r="Y27" s="58" t="s">
        <v>246</v>
      </c>
      <c r="Z27" s="58"/>
      <c r="AA27" s="58"/>
      <c r="AB27" s="58"/>
      <c r="AC27" s="58"/>
      <c r="AD27" s="58"/>
    </row>
    <row r="28" spans="1:30" s="21" customFormat="1" ht="60" customHeight="1">
      <c r="A28" s="10"/>
      <c r="C28" s="10"/>
      <c r="K28" s="47">
        <v>26</v>
      </c>
      <c r="L28" s="15" t="s">
        <v>56</v>
      </c>
      <c r="M28" s="34" t="s">
        <v>64</v>
      </c>
      <c r="N28" s="36" t="str">
        <f t="shared" ref="N28:N44" si="15">$T$1&amp;" "&amp;T28</f>
        <v>0 telah mencapai tahap penguasaan yang sangat terhad</v>
      </c>
      <c r="O28" s="36" t="str">
        <f t="shared" ref="O28:O44" si="16">$T$1&amp;" "&amp;U28</f>
        <v>0 telah mencapai tahap penguasaan yang terhad</v>
      </c>
      <c r="P28" s="36" t="str">
        <f t="shared" ref="P28:P44" si="17">$T$1&amp;" "&amp;V28</f>
        <v>0 telah mencapai tahap penguasaan yang memuaskan</v>
      </c>
      <c r="Q28" s="36" t="str">
        <f t="shared" ref="Q28:Q44" si="18">$T$1&amp;" "&amp;W28</f>
        <v>0 telah mencapai tahap penguasaan yang baik</v>
      </c>
      <c r="R28" s="36" t="str">
        <f t="shared" ref="R28:R44" si="19">$T$1&amp;" "&amp;X28</f>
        <v>0 telah mencapai tahap penguasaan yang sangat baik</v>
      </c>
      <c r="S28" s="36" t="str">
        <f t="shared" ref="S28:S44" si="20">$T$1&amp;" "&amp;Y28</f>
        <v>0 telah mencapai tahap penguasaan yang cemerlang</v>
      </c>
      <c r="T28" s="58" t="s">
        <v>251</v>
      </c>
      <c r="U28" s="58" t="s">
        <v>250</v>
      </c>
      <c r="V28" s="58" t="s">
        <v>249</v>
      </c>
      <c r="W28" s="58" t="s">
        <v>248</v>
      </c>
      <c r="X28" s="58" t="s">
        <v>247</v>
      </c>
      <c r="Y28" s="58" t="s">
        <v>246</v>
      </c>
      <c r="Z28" s="58"/>
      <c r="AA28" s="58"/>
      <c r="AB28" s="58"/>
      <c r="AC28" s="58"/>
      <c r="AD28" s="58"/>
    </row>
    <row r="29" spans="1:30" s="21" customFormat="1" ht="60" customHeight="1">
      <c r="A29" s="10"/>
      <c r="C29" s="10"/>
      <c r="K29" s="47">
        <v>27</v>
      </c>
      <c r="L29" s="15" t="s">
        <v>56</v>
      </c>
      <c r="M29" s="34" t="s">
        <v>65</v>
      </c>
      <c r="N29" s="36" t="str">
        <f t="shared" si="15"/>
        <v>0 telah mencapai tahap penguasaan yang sangat terhad</v>
      </c>
      <c r="O29" s="36" t="str">
        <f t="shared" si="16"/>
        <v>0 telah mencapai tahap penguasaan yang terhad</v>
      </c>
      <c r="P29" s="36" t="str">
        <f t="shared" si="17"/>
        <v>0 telah mencapai tahap penguasaan yang memuaskan</v>
      </c>
      <c r="Q29" s="36" t="str">
        <f t="shared" si="18"/>
        <v>0 telah mencapai tahap penguasaan yang baik</v>
      </c>
      <c r="R29" s="36" t="str">
        <f t="shared" si="19"/>
        <v>0 telah mencapai tahap penguasaan yang sangat baik</v>
      </c>
      <c r="S29" s="36" t="str">
        <f t="shared" si="20"/>
        <v>0 telah mencapai tahap penguasaan yang cemerlang</v>
      </c>
      <c r="T29" s="58" t="s">
        <v>251</v>
      </c>
      <c r="U29" s="58" t="s">
        <v>250</v>
      </c>
      <c r="V29" s="58" t="s">
        <v>249</v>
      </c>
      <c r="W29" s="58" t="s">
        <v>248</v>
      </c>
      <c r="X29" s="58" t="s">
        <v>247</v>
      </c>
      <c r="Y29" s="58" t="s">
        <v>246</v>
      </c>
      <c r="Z29" s="58"/>
      <c r="AA29" s="58"/>
      <c r="AB29" s="58"/>
      <c r="AC29" s="58"/>
      <c r="AD29" s="58"/>
    </row>
    <row r="30" spans="1:30" s="21" customFormat="1" ht="60" customHeight="1">
      <c r="A30" s="10"/>
      <c r="C30" s="10"/>
      <c r="K30" s="47">
        <v>28</v>
      </c>
      <c r="L30" s="15" t="s">
        <v>56</v>
      </c>
      <c r="M30" s="34" t="s">
        <v>37</v>
      </c>
      <c r="N30" s="36" t="str">
        <f t="shared" si="15"/>
        <v>0 telah mencapai tahap penguasaan yang sangat terhad</v>
      </c>
      <c r="O30" s="36" t="str">
        <f t="shared" si="16"/>
        <v>0 telah mencapai tahap penguasaan yang terhad</v>
      </c>
      <c r="P30" s="36" t="str">
        <f t="shared" si="17"/>
        <v>0 telah mencapai tahap penguasaan yang memuaskan</v>
      </c>
      <c r="Q30" s="36" t="str">
        <f t="shared" si="18"/>
        <v>0 telah mencapai tahap penguasaan yang baik</v>
      </c>
      <c r="R30" s="36" t="str">
        <f t="shared" si="19"/>
        <v>0 telah mencapai tahap penguasaan yang sangat baik</v>
      </c>
      <c r="S30" s="36" t="str">
        <f t="shared" si="20"/>
        <v>0 telah mencapai tahap penguasaan yang cemerlang</v>
      </c>
      <c r="T30" s="58" t="s">
        <v>251</v>
      </c>
      <c r="U30" s="58" t="s">
        <v>250</v>
      </c>
      <c r="V30" s="58" t="s">
        <v>249</v>
      </c>
      <c r="W30" s="58" t="s">
        <v>248</v>
      </c>
      <c r="X30" s="58" t="s">
        <v>247</v>
      </c>
      <c r="Y30" s="58" t="s">
        <v>246</v>
      </c>
      <c r="Z30" s="58"/>
      <c r="AA30" s="58"/>
      <c r="AB30" s="58"/>
      <c r="AC30" s="58"/>
      <c r="AD30" s="58"/>
    </row>
    <row r="31" spans="1:30" s="21" customFormat="1" ht="60" customHeight="1">
      <c r="A31" s="10"/>
      <c r="C31" s="10"/>
      <c r="K31" s="47">
        <v>29</v>
      </c>
      <c r="L31" s="15" t="s">
        <v>56</v>
      </c>
      <c r="M31" s="34" t="s">
        <v>38</v>
      </c>
      <c r="N31" s="36" t="str">
        <f t="shared" si="15"/>
        <v>0 telah mencapai tahap penguasaan yang sangat terhad</v>
      </c>
      <c r="O31" s="36" t="str">
        <f t="shared" si="16"/>
        <v>0 telah mencapai tahap penguasaan yang terhad</v>
      </c>
      <c r="P31" s="36" t="str">
        <f t="shared" si="17"/>
        <v>0 telah mencapai tahap penguasaan yang memuaskan</v>
      </c>
      <c r="Q31" s="36" t="str">
        <f t="shared" si="18"/>
        <v>0 telah mencapai tahap penguasaan yang baik</v>
      </c>
      <c r="R31" s="36" t="str">
        <f t="shared" si="19"/>
        <v>0 telah mencapai tahap penguasaan yang sangat baik</v>
      </c>
      <c r="S31" s="36" t="str">
        <f t="shared" si="20"/>
        <v>0 telah mencapai tahap penguasaan yang cemerlang</v>
      </c>
      <c r="T31" s="58" t="s">
        <v>251</v>
      </c>
      <c r="U31" s="58" t="s">
        <v>250</v>
      </c>
      <c r="V31" s="58" t="s">
        <v>249</v>
      </c>
      <c r="W31" s="58" t="s">
        <v>248</v>
      </c>
      <c r="X31" s="58" t="s">
        <v>247</v>
      </c>
      <c r="Y31" s="58" t="s">
        <v>246</v>
      </c>
      <c r="Z31" s="58"/>
      <c r="AA31" s="58"/>
      <c r="AB31" s="58"/>
      <c r="AC31" s="58"/>
      <c r="AD31" s="58"/>
    </row>
    <row r="32" spans="1:30" s="21" customFormat="1" ht="60" customHeight="1">
      <c r="A32" s="10"/>
      <c r="C32" s="10"/>
      <c r="K32" s="47">
        <v>30</v>
      </c>
      <c r="L32" s="15" t="s">
        <v>56</v>
      </c>
      <c r="M32" s="34" t="s">
        <v>39</v>
      </c>
      <c r="N32" s="36" t="str">
        <f t="shared" si="15"/>
        <v>0 telah mencapai tahap penguasaan yang sangat terhad</v>
      </c>
      <c r="O32" s="36" t="str">
        <f t="shared" si="16"/>
        <v>0 telah mencapai tahap penguasaan yang terhad</v>
      </c>
      <c r="P32" s="36" t="str">
        <f t="shared" si="17"/>
        <v>0 telah mencapai tahap penguasaan yang memuaskan</v>
      </c>
      <c r="Q32" s="36" t="str">
        <f t="shared" si="18"/>
        <v>0 telah mencapai tahap penguasaan yang baik</v>
      </c>
      <c r="R32" s="36" t="str">
        <f t="shared" si="19"/>
        <v>0 telah mencapai tahap penguasaan yang sangat baik</v>
      </c>
      <c r="S32" s="36" t="str">
        <f t="shared" si="20"/>
        <v>0 telah mencapai tahap penguasaan yang cemerlang</v>
      </c>
      <c r="T32" s="58" t="s">
        <v>251</v>
      </c>
      <c r="U32" s="58" t="s">
        <v>250</v>
      </c>
      <c r="V32" s="58" t="s">
        <v>249</v>
      </c>
      <c r="W32" s="58" t="s">
        <v>248</v>
      </c>
      <c r="X32" s="58" t="s">
        <v>247</v>
      </c>
      <c r="Y32" s="58" t="s">
        <v>246</v>
      </c>
      <c r="Z32" s="58"/>
      <c r="AA32" s="58"/>
      <c r="AB32" s="58"/>
      <c r="AC32" s="58"/>
      <c r="AD32" s="58"/>
    </row>
    <row r="33" spans="1:30" s="21" customFormat="1" ht="60" customHeight="1">
      <c r="A33" s="10"/>
      <c r="C33" s="10"/>
      <c r="K33" s="47">
        <v>31</v>
      </c>
      <c r="L33" s="15" t="s">
        <v>56</v>
      </c>
      <c r="M33" s="34" t="s">
        <v>67</v>
      </c>
      <c r="N33" s="36" t="str">
        <f t="shared" si="15"/>
        <v>0 telah mencapai tahap penguasaan yang sangat terhad</v>
      </c>
      <c r="O33" s="36" t="str">
        <f t="shared" si="16"/>
        <v>0 telah mencapai tahap penguasaan yang terhad</v>
      </c>
      <c r="P33" s="36" t="str">
        <f t="shared" si="17"/>
        <v>0 telah mencapai tahap penguasaan yang memuaskan</v>
      </c>
      <c r="Q33" s="36" t="str">
        <f t="shared" si="18"/>
        <v>0 telah mencapai tahap penguasaan yang baik</v>
      </c>
      <c r="R33" s="36" t="str">
        <f t="shared" si="19"/>
        <v>0 telah mencapai tahap penguasaan yang sangat baik</v>
      </c>
      <c r="S33" s="36" t="str">
        <f t="shared" si="20"/>
        <v>0 telah mencapai tahap penguasaan yang cemerlang</v>
      </c>
      <c r="T33" s="58" t="s">
        <v>251</v>
      </c>
      <c r="U33" s="58" t="s">
        <v>250</v>
      </c>
      <c r="V33" s="58" t="s">
        <v>249</v>
      </c>
      <c r="W33" s="58" t="s">
        <v>248</v>
      </c>
      <c r="X33" s="58" t="s">
        <v>247</v>
      </c>
      <c r="Y33" s="58" t="s">
        <v>246</v>
      </c>
      <c r="Z33" s="58"/>
      <c r="AA33" s="58"/>
      <c r="AB33" s="58"/>
      <c r="AC33" s="58"/>
      <c r="AD33" s="58"/>
    </row>
    <row r="34" spans="1:30" s="21" customFormat="1" ht="60" customHeight="1">
      <c r="A34" s="10"/>
      <c r="C34" s="10"/>
      <c r="K34" s="47">
        <v>32</v>
      </c>
      <c r="L34" s="15" t="s">
        <v>56</v>
      </c>
      <c r="M34" s="34" t="s">
        <v>68</v>
      </c>
      <c r="N34" s="36" t="str">
        <f t="shared" si="15"/>
        <v>0 telah mencapai tahap penguasaan yang sangat terhad</v>
      </c>
      <c r="O34" s="36" t="str">
        <f t="shared" si="16"/>
        <v>0 telah mencapai tahap penguasaan yang terhad</v>
      </c>
      <c r="P34" s="36" t="str">
        <f t="shared" si="17"/>
        <v>0 telah mencapai tahap penguasaan yang memuaskan</v>
      </c>
      <c r="Q34" s="36" t="str">
        <f t="shared" si="18"/>
        <v>0 telah mencapai tahap penguasaan yang baik</v>
      </c>
      <c r="R34" s="36" t="str">
        <f t="shared" si="19"/>
        <v>0 telah mencapai tahap penguasaan yang sangat baik</v>
      </c>
      <c r="S34" s="36" t="str">
        <f t="shared" si="20"/>
        <v>0 telah mencapai tahap penguasaan yang cemerlang</v>
      </c>
      <c r="T34" s="58" t="s">
        <v>251</v>
      </c>
      <c r="U34" s="58" t="s">
        <v>250</v>
      </c>
      <c r="V34" s="58" t="s">
        <v>249</v>
      </c>
      <c r="W34" s="58" t="s">
        <v>248</v>
      </c>
      <c r="X34" s="58" t="s">
        <v>247</v>
      </c>
      <c r="Y34" s="58" t="s">
        <v>246</v>
      </c>
      <c r="Z34" s="58"/>
      <c r="AA34" s="58"/>
      <c r="AB34" s="58"/>
      <c r="AC34" s="58"/>
      <c r="AD34" s="58"/>
    </row>
    <row r="35" spans="1:30" s="21" customFormat="1" ht="60" customHeight="1">
      <c r="A35" s="10"/>
      <c r="C35" s="10"/>
      <c r="K35" s="47">
        <v>33</v>
      </c>
      <c r="L35" s="15" t="s">
        <v>56</v>
      </c>
      <c r="M35" s="34" t="s">
        <v>66</v>
      </c>
      <c r="N35" s="36" t="str">
        <f t="shared" si="15"/>
        <v>0 telah mencapai tahap penguasaan yang sangat terhad</v>
      </c>
      <c r="O35" s="36" t="str">
        <f t="shared" si="16"/>
        <v>0 telah mencapai tahap penguasaan yang terhad</v>
      </c>
      <c r="P35" s="36" t="str">
        <f t="shared" si="17"/>
        <v>0 telah mencapai tahap penguasaan yang memuaskan</v>
      </c>
      <c r="Q35" s="36" t="str">
        <f t="shared" si="18"/>
        <v>0 telah mencapai tahap penguasaan yang baik</v>
      </c>
      <c r="R35" s="36" t="str">
        <f t="shared" si="19"/>
        <v>0 telah mencapai tahap penguasaan yang sangat baik</v>
      </c>
      <c r="S35" s="36" t="str">
        <f t="shared" si="20"/>
        <v>0 telah mencapai tahap penguasaan yang cemerlang</v>
      </c>
      <c r="T35" s="58" t="s">
        <v>251</v>
      </c>
      <c r="U35" s="58" t="s">
        <v>250</v>
      </c>
      <c r="V35" s="58" t="s">
        <v>249</v>
      </c>
      <c r="W35" s="58" t="s">
        <v>248</v>
      </c>
      <c r="X35" s="58" t="s">
        <v>247</v>
      </c>
      <c r="Y35" s="58" t="s">
        <v>246</v>
      </c>
      <c r="Z35" s="58"/>
      <c r="AA35" s="58"/>
      <c r="AB35" s="58"/>
      <c r="AC35" s="58"/>
      <c r="AD35" s="58"/>
    </row>
    <row r="36" spans="1:30" s="21" customFormat="1" ht="60" customHeight="1">
      <c r="A36" s="10"/>
      <c r="C36" s="10"/>
      <c r="K36" s="47">
        <v>34</v>
      </c>
      <c r="L36" s="15" t="s">
        <v>56</v>
      </c>
      <c r="M36" s="34" t="s">
        <v>69</v>
      </c>
      <c r="N36" s="36" t="str">
        <f t="shared" si="15"/>
        <v>0 telah mencapai tahap penguasaan yang sangat terhad</v>
      </c>
      <c r="O36" s="36" t="str">
        <f t="shared" si="16"/>
        <v>0 telah mencapai tahap penguasaan yang terhad</v>
      </c>
      <c r="P36" s="36" t="str">
        <f t="shared" si="17"/>
        <v>0 telah mencapai tahap penguasaan yang memuaskan</v>
      </c>
      <c r="Q36" s="36" t="str">
        <f t="shared" si="18"/>
        <v>0 telah mencapai tahap penguasaan yang baik</v>
      </c>
      <c r="R36" s="36" t="str">
        <f t="shared" si="19"/>
        <v>0 telah mencapai tahap penguasaan yang sangat baik</v>
      </c>
      <c r="S36" s="36" t="str">
        <f t="shared" si="20"/>
        <v>0 telah mencapai tahap penguasaan yang cemerlang</v>
      </c>
      <c r="T36" s="58" t="s">
        <v>251</v>
      </c>
      <c r="U36" s="58" t="s">
        <v>250</v>
      </c>
      <c r="V36" s="58" t="s">
        <v>249</v>
      </c>
      <c r="W36" s="58" t="s">
        <v>248</v>
      </c>
      <c r="X36" s="58" t="s">
        <v>247</v>
      </c>
      <c r="Y36" s="58" t="s">
        <v>246</v>
      </c>
      <c r="Z36" s="58"/>
      <c r="AA36" s="58"/>
      <c r="AB36" s="58"/>
      <c r="AC36" s="58"/>
      <c r="AD36" s="58"/>
    </row>
    <row r="37" spans="1:30" s="21" customFormat="1" ht="60" customHeight="1">
      <c r="A37" s="10"/>
      <c r="C37" s="10"/>
      <c r="K37" s="47">
        <v>35</v>
      </c>
      <c r="L37" s="15" t="s">
        <v>56</v>
      </c>
      <c r="M37" s="34" t="s">
        <v>40</v>
      </c>
      <c r="N37" s="36" t="str">
        <f t="shared" si="15"/>
        <v>0 telah mencapai tahap penguasaan yang sangat terhad</v>
      </c>
      <c r="O37" s="36" t="str">
        <f t="shared" si="16"/>
        <v>0 telah mencapai tahap penguasaan yang terhad</v>
      </c>
      <c r="P37" s="36" t="str">
        <f t="shared" si="17"/>
        <v>0 telah mencapai tahap penguasaan yang memuaskan</v>
      </c>
      <c r="Q37" s="36" t="str">
        <f t="shared" si="18"/>
        <v>0 telah mencapai tahap penguasaan yang baik</v>
      </c>
      <c r="R37" s="36" t="str">
        <f t="shared" si="19"/>
        <v>0 telah mencapai tahap penguasaan yang sangat baik</v>
      </c>
      <c r="S37" s="36" t="str">
        <f t="shared" si="20"/>
        <v>0 telah mencapai tahap penguasaan yang cemerlang</v>
      </c>
      <c r="T37" s="58" t="s">
        <v>251</v>
      </c>
      <c r="U37" s="58" t="s">
        <v>250</v>
      </c>
      <c r="V37" s="58" t="s">
        <v>249</v>
      </c>
      <c r="W37" s="58" t="s">
        <v>248</v>
      </c>
      <c r="X37" s="58" t="s">
        <v>247</v>
      </c>
      <c r="Y37" s="58" t="s">
        <v>246</v>
      </c>
      <c r="Z37" s="58"/>
      <c r="AA37" s="58"/>
      <c r="AB37" s="58"/>
      <c r="AC37" s="58"/>
      <c r="AD37" s="58"/>
    </row>
    <row r="38" spans="1:30" s="21" customFormat="1" ht="60" customHeight="1">
      <c r="A38" s="10"/>
      <c r="C38" s="10"/>
      <c r="K38" s="47">
        <v>36</v>
      </c>
      <c r="L38" s="15" t="s">
        <v>56</v>
      </c>
      <c r="M38" s="34" t="s">
        <v>41</v>
      </c>
      <c r="N38" s="36" t="str">
        <f t="shared" si="15"/>
        <v>0 telah mencapai tahap penguasaan yang sangat terhad</v>
      </c>
      <c r="O38" s="36" t="str">
        <f t="shared" si="16"/>
        <v>0 telah mencapai tahap penguasaan yang terhad</v>
      </c>
      <c r="P38" s="36" t="str">
        <f t="shared" si="17"/>
        <v>0 telah mencapai tahap penguasaan yang memuaskan</v>
      </c>
      <c r="Q38" s="36" t="str">
        <f t="shared" si="18"/>
        <v>0 telah mencapai tahap penguasaan yang baik</v>
      </c>
      <c r="R38" s="36" t="str">
        <f t="shared" si="19"/>
        <v>0 telah mencapai tahap penguasaan yang sangat baik</v>
      </c>
      <c r="S38" s="36" t="str">
        <f t="shared" si="20"/>
        <v>0 telah mencapai tahap penguasaan yang cemerlang</v>
      </c>
      <c r="T38" s="58" t="s">
        <v>251</v>
      </c>
      <c r="U38" s="58" t="s">
        <v>250</v>
      </c>
      <c r="V38" s="58" t="s">
        <v>249</v>
      </c>
      <c r="W38" s="58" t="s">
        <v>248</v>
      </c>
      <c r="X38" s="58" t="s">
        <v>247</v>
      </c>
      <c r="Y38" s="58" t="s">
        <v>246</v>
      </c>
      <c r="Z38" s="58"/>
      <c r="AA38" s="58"/>
      <c r="AB38" s="58"/>
      <c r="AC38" s="58"/>
      <c r="AD38" s="58"/>
    </row>
    <row r="39" spans="1:30" s="21" customFormat="1" ht="60" customHeight="1">
      <c r="A39" s="10"/>
      <c r="C39" s="10"/>
      <c r="K39" s="47">
        <v>37</v>
      </c>
      <c r="L39" s="15" t="s">
        <v>56</v>
      </c>
      <c r="M39" s="34" t="s">
        <v>43</v>
      </c>
      <c r="N39" s="36" t="str">
        <f t="shared" si="15"/>
        <v>0 telah mencapai tahap penguasaan yang sangat terhad</v>
      </c>
      <c r="O39" s="36" t="str">
        <f t="shared" si="16"/>
        <v>0 telah mencapai tahap penguasaan yang terhad</v>
      </c>
      <c r="P39" s="36" t="str">
        <f t="shared" si="17"/>
        <v>0 telah mencapai tahap penguasaan yang memuaskan</v>
      </c>
      <c r="Q39" s="36" t="str">
        <f t="shared" si="18"/>
        <v>0 telah mencapai tahap penguasaan yang baik</v>
      </c>
      <c r="R39" s="36" t="str">
        <f t="shared" si="19"/>
        <v>0 telah mencapai tahap penguasaan yang sangat baik</v>
      </c>
      <c r="S39" s="36" t="str">
        <f t="shared" si="20"/>
        <v>0 telah mencapai tahap penguasaan yang cemerlang</v>
      </c>
      <c r="T39" s="58" t="s">
        <v>251</v>
      </c>
      <c r="U39" s="58" t="s">
        <v>250</v>
      </c>
      <c r="V39" s="58" t="s">
        <v>249</v>
      </c>
      <c r="W39" s="58" t="s">
        <v>248</v>
      </c>
      <c r="X39" s="58" t="s">
        <v>247</v>
      </c>
      <c r="Y39" s="58" t="s">
        <v>246</v>
      </c>
      <c r="Z39" s="58"/>
      <c r="AA39" s="58"/>
      <c r="AB39" s="58"/>
      <c r="AC39" s="58"/>
      <c r="AD39" s="58"/>
    </row>
    <row r="40" spans="1:30" s="21" customFormat="1" ht="60" customHeight="1">
      <c r="A40" s="10"/>
      <c r="C40" s="10"/>
      <c r="K40" s="47">
        <v>38</v>
      </c>
      <c r="L40" s="15" t="s">
        <v>56</v>
      </c>
      <c r="M40" s="34" t="s">
        <v>44</v>
      </c>
      <c r="N40" s="36" t="str">
        <f t="shared" si="15"/>
        <v>0 telah mencapai tahap penguasaan yang sangat terhad</v>
      </c>
      <c r="O40" s="36" t="str">
        <f t="shared" si="16"/>
        <v>0 telah mencapai tahap penguasaan yang terhad</v>
      </c>
      <c r="P40" s="36" t="str">
        <f t="shared" si="17"/>
        <v>0 telah mencapai tahap penguasaan yang memuaskan</v>
      </c>
      <c r="Q40" s="36" t="str">
        <f t="shared" si="18"/>
        <v>0 telah mencapai tahap penguasaan yang baik</v>
      </c>
      <c r="R40" s="36" t="str">
        <f t="shared" si="19"/>
        <v>0 telah mencapai tahap penguasaan yang sangat baik</v>
      </c>
      <c r="S40" s="36" t="str">
        <f t="shared" si="20"/>
        <v>0 telah mencapai tahap penguasaan yang cemerlang</v>
      </c>
      <c r="T40" s="58" t="s">
        <v>251</v>
      </c>
      <c r="U40" s="58" t="s">
        <v>250</v>
      </c>
      <c r="V40" s="58" t="s">
        <v>249</v>
      </c>
      <c r="W40" s="58" t="s">
        <v>248</v>
      </c>
      <c r="X40" s="58" t="s">
        <v>247</v>
      </c>
      <c r="Y40" s="58" t="s">
        <v>246</v>
      </c>
      <c r="Z40" s="58"/>
      <c r="AA40" s="58"/>
      <c r="AB40" s="58"/>
      <c r="AC40" s="58"/>
      <c r="AD40" s="58"/>
    </row>
    <row r="41" spans="1:30" s="21" customFormat="1" ht="60" customHeight="1">
      <c r="A41" s="10"/>
      <c r="C41" s="10"/>
      <c r="K41" s="47">
        <v>39</v>
      </c>
      <c r="L41" s="15" t="s">
        <v>56</v>
      </c>
      <c r="M41" s="34" t="s">
        <v>45</v>
      </c>
      <c r="N41" s="36" t="str">
        <f t="shared" si="15"/>
        <v>0 telah mencapai tahap penguasaan yang sangat terhad</v>
      </c>
      <c r="O41" s="36" t="str">
        <f t="shared" si="16"/>
        <v>0 telah mencapai tahap penguasaan yang terhad</v>
      </c>
      <c r="P41" s="36" t="str">
        <f t="shared" si="17"/>
        <v>0 telah mencapai tahap penguasaan yang memuaskan</v>
      </c>
      <c r="Q41" s="36" t="str">
        <f t="shared" si="18"/>
        <v>0 telah mencapai tahap penguasaan yang baik</v>
      </c>
      <c r="R41" s="36" t="str">
        <f t="shared" si="19"/>
        <v>0 telah mencapai tahap penguasaan yang sangat baik</v>
      </c>
      <c r="S41" s="36" t="str">
        <f t="shared" si="20"/>
        <v>0 telah mencapai tahap penguasaan yang cemerlang</v>
      </c>
      <c r="T41" s="58" t="s">
        <v>251</v>
      </c>
      <c r="U41" s="58" t="s">
        <v>250</v>
      </c>
      <c r="V41" s="58" t="s">
        <v>249</v>
      </c>
      <c r="W41" s="58" t="s">
        <v>248</v>
      </c>
      <c r="X41" s="58" t="s">
        <v>247</v>
      </c>
      <c r="Y41" s="58" t="s">
        <v>246</v>
      </c>
      <c r="Z41" s="58"/>
      <c r="AA41" s="58"/>
      <c r="AB41" s="58"/>
      <c r="AC41" s="58"/>
      <c r="AD41" s="58"/>
    </row>
    <row r="42" spans="1:30" s="21" customFormat="1" ht="60" customHeight="1">
      <c r="A42" s="10"/>
      <c r="C42" s="10"/>
      <c r="K42" s="47">
        <v>40</v>
      </c>
      <c r="L42" s="15" t="s">
        <v>56</v>
      </c>
      <c r="M42" s="34" t="s">
        <v>46</v>
      </c>
      <c r="N42" s="36" t="str">
        <f t="shared" si="15"/>
        <v>0 telah mencapai tahap penguasaan yang sangat terhad</v>
      </c>
      <c r="O42" s="36" t="str">
        <f t="shared" si="16"/>
        <v>0 telah mencapai tahap penguasaan yang terhad</v>
      </c>
      <c r="P42" s="36" t="str">
        <f t="shared" si="17"/>
        <v>0 telah mencapai tahap penguasaan yang memuaskan</v>
      </c>
      <c r="Q42" s="36" t="str">
        <f t="shared" si="18"/>
        <v>0 telah mencapai tahap penguasaan yang baik</v>
      </c>
      <c r="R42" s="36" t="str">
        <f t="shared" si="19"/>
        <v>0 telah mencapai tahap penguasaan yang sangat baik</v>
      </c>
      <c r="S42" s="36" t="str">
        <f t="shared" si="20"/>
        <v>0 telah mencapai tahap penguasaan yang cemerlang</v>
      </c>
      <c r="T42" s="58" t="s">
        <v>251</v>
      </c>
      <c r="U42" s="58" t="s">
        <v>250</v>
      </c>
      <c r="V42" s="58" t="s">
        <v>249</v>
      </c>
      <c r="W42" s="58" t="s">
        <v>248</v>
      </c>
      <c r="X42" s="58" t="s">
        <v>247</v>
      </c>
      <c r="Y42" s="58" t="s">
        <v>246</v>
      </c>
      <c r="Z42" s="58"/>
      <c r="AA42" s="58"/>
      <c r="AB42" s="58"/>
      <c r="AC42" s="58"/>
      <c r="AD42" s="58"/>
    </row>
    <row r="43" spans="1:30" s="21" customFormat="1" ht="138" customHeight="1">
      <c r="A43" s="10"/>
      <c r="C43" s="10"/>
      <c r="K43" s="47">
        <v>41</v>
      </c>
      <c r="L43" s="15" t="s">
        <v>58</v>
      </c>
      <c r="M43" s="34" t="s">
        <v>92</v>
      </c>
      <c r="N43" s="36" t="str">
        <f t="shared" si="15"/>
        <v xml:space="preserve">0 mempamerkan tahap pengetahuan bahasa dan kecekapan berbahasa yang sangat lemah, sangat terhad dan  memerlukan banyak bimbingan, panduan dan latihan dalam kemahiran bahasa. </v>
      </c>
      <c r="O43" s="36" t="str">
        <f t="shared" si="16"/>
        <v>0 mempamerkan tahap pengetahuan bahasa dan kecekapan berbahasa yang lemah, terhad dan  memerlukan sedikit bimbingan, panduan, dan latihan dalam kemahiran bahasa.</v>
      </c>
      <c r="P43" s="36" t="str">
        <f t="shared" si="17"/>
        <v xml:space="preserve">0 berupaya  mempamerkan tahap pengetahuan bahasa dan kecekapan berbahasa yang sederhana dan  berupaya mengungkapkan idea serta menguasai kemahiran berfikir yang asas  tanpa bimbingan dalam kemahiran bahasa. </v>
      </c>
      <c r="Q43" s="36" t="str">
        <f t="shared" si="18"/>
        <v xml:space="preserve">0 berupaya mempamerkan tahap pengetahuan bahasa dan kecekapan berbahasa yang baik, dapat mengaplikasikan pengetahuan bahasa dengan berkesan, berupaya mengungkapkan idea,  menguasai kemahiran berfikir yang kritis,  dan mengamalkan pembelajaran kendiri secara minimum dalam kemahiran bahasa. </v>
      </c>
      <c r="R43" s="36" t="str">
        <f t="shared" si="19"/>
        <v xml:space="preserve">0 berupaya mempamerkan tahap pengetahuan bahasa dan kecekapan berbahasa yang tinggi, berupaya mengungkapkan idea dengan jelas dan terperinci, berkomunikasi secara efektif, mengaplikasikan pengetahuan bahasa yang lebih kompleks, menguasai kemahiran berfikir yang kritis dan kreatif, serta mengamalkan pembelajaran secara kendiri dalam kemahiran bahasa. </v>
      </c>
      <c r="S43" s="36" t="str">
        <f>$T$1&amp;" "&amp;Y43</f>
        <v>0 berupaya mempamerkan tahap pengetahuan bahasa dan kecekapan berbahasa yang cemerlang dan konsisten, berupaya mengungkapkan idea dengan jelas, terperinci dan tersusun, menguasai kemahiran berfikir yang kritis, kreatif dan inovatif, berkomunikasi secara efektif dan penuh keyakinan, mengamalkan pembelajaran secara kendiri serta menjadi model teladan kepada murid yang lain dalam kemahiran bahasa.</v>
      </c>
      <c r="T43" s="58" t="s">
        <v>252</v>
      </c>
      <c r="U43" s="58" t="s">
        <v>257</v>
      </c>
      <c r="V43" s="58" t="s">
        <v>253</v>
      </c>
      <c r="W43" s="58" t="s">
        <v>254</v>
      </c>
      <c r="X43" s="58" t="s">
        <v>255</v>
      </c>
      <c r="Y43" s="58" t="s">
        <v>256</v>
      </c>
      <c r="Z43" s="58"/>
      <c r="AA43" s="58"/>
      <c r="AB43" s="58"/>
      <c r="AC43" s="58"/>
      <c r="AD43" s="58"/>
    </row>
    <row r="44" spans="1:30" s="21" customFormat="1" ht="138" customHeight="1">
      <c r="A44" s="10"/>
      <c r="C44" s="10"/>
      <c r="K44" s="47">
        <v>42</v>
      </c>
      <c r="L44" s="15" t="s">
        <v>58</v>
      </c>
      <c r="M44" s="34" t="s">
        <v>93</v>
      </c>
      <c r="N44" s="36" t="str">
        <f t="shared" si="15"/>
        <v>0 show very limited command of the language and require a lot of guidance to perform basic language tasks.</v>
      </c>
      <c r="O44" s="36" t="str">
        <f t="shared" si="16"/>
        <v>0 show limited command of the language and require guidance to perform basic language tasks.</v>
      </c>
      <c r="P44" s="36" t="str">
        <f t="shared" si="17"/>
        <v>0 show satisfactory command of the language. They have the ability to use language adequately but require guidance for some challenging language tasks.</v>
      </c>
      <c r="Q44" s="36" t="str">
        <f t="shared" si="18"/>
        <v>0 show good command of the language. They have the ability to use language fairly independently but require guidance for more complex language tasks.</v>
      </c>
      <c r="R44" s="36" t="str">
        <f t="shared" si="19"/>
        <v>0 show very good command of the language. They have the ability to use language almost independently. They are able to perform challenging and complex language tasks with minimal guidance.</v>
      </c>
      <c r="S44" s="36" t="str">
        <f t="shared" si="20"/>
        <v>0 show excellent command of the language. They have the ability to use language independently. They are able to perform challenging and complex language tasks.</v>
      </c>
      <c r="T44" s="58" t="s">
        <v>234</v>
      </c>
      <c r="U44" s="58" t="s">
        <v>235</v>
      </c>
      <c r="V44" s="58" t="s">
        <v>239</v>
      </c>
      <c r="W44" s="58" t="s">
        <v>240</v>
      </c>
      <c r="X44" s="58" t="s">
        <v>242</v>
      </c>
      <c r="Y44" s="58" t="s">
        <v>245</v>
      </c>
      <c r="Z44" s="58"/>
      <c r="AA44" s="58"/>
      <c r="AB44" s="58"/>
      <c r="AC44" s="58"/>
      <c r="AD44" s="58"/>
    </row>
    <row r="45" spans="1:30" s="21" customFormat="1" ht="60" customHeight="1">
      <c r="A45" s="10"/>
      <c r="C45" s="10"/>
      <c r="K45" s="47">
        <v>43</v>
      </c>
      <c r="L45" s="15" t="s">
        <v>58</v>
      </c>
      <c r="M45" s="34" t="s">
        <v>47</v>
      </c>
      <c r="N45" s="36" t="str">
        <f t="shared" ref="N45:S50" si="21">$T$1&amp;" "&amp;T45</f>
        <v>0 telah mencapai tahap penguasaan yang sangat terhad</v>
      </c>
      <c r="O45" s="36" t="str">
        <f t="shared" si="21"/>
        <v>0 telah mencapai tahap penguasaan yang terhad</v>
      </c>
      <c r="P45" s="36" t="str">
        <f t="shared" si="21"/>
        <v>0 telah mencapai tahap penguasaan yang memuaskan</v>
      </c>
      <c r="Q45" s="36" t="str">
        <f t="shared" si="21"/>
        <v>0 telah mencapai tahap penguasaan yang baik</v>
      </c>
      <c r="R45" s="36" t="str">
        <f t="shared" si="21"/>
        <v>0 telah mencapai tahap penguasaan yang sangat baik</v>
      </c>
      <c r="S45" s="36" t="str">
        <f t="shared" si="21"/>
        <v>0 telah mencapai tahap penguasaan yang cemerlang</v>
      </c>
      <c r="T45" s="58" t="s">
        <v>251</v>
      </c>
      <c r="U45" s="58" t="s">
        <v>250</v>
      </c>
      <c r="V45" s="58" t="s">
        <v>249</v>
      </c>
      <c r="W45" s="58" t="s">
        <v>248</v>
      </c>
      <c r="X45" s="58" t="s">
        <v>247</v>
      </c>
      <c r="Y45" s="58" t="s">
        <v>246</v>
      </c>
      <c r="Z45" s="58"/>
      <c r="AA45" s="58"/>
      <c r="AB45" s="58"/>
      <c r="AC45" s="58"/>
      <c r="AD45" s="58"/>
    </row>
    <row r="46" spans="1:30" s="21" customFormat="1" ht="86.25" customHeight="1">
      <c r="A46" s="10"/>
      <c r="C46" s="10"/>
      <c r="K46" s="47">
        <v>44</v>
      </c>
      <c r="L46" s="15" t="s">
        <v>58</v>
      </c>
      <c r="M46" s="34" t="s">
        <v>94</v>
      </c>
      <c r="N46" s="36" t="str">
        <f t="shared" si="21"/>
        <v>0 menguasai asas penghayatan, kemahiran dan nilai dalam tajuk yang dipelajari.</v>
      </c>
      <c r="O46" s="36" t="str">
        <f t="shared" si="21"/>
        <v>0 menjelaskan konsep atau menggunakan pengetahuan, kemahiran dan nilai secara praktik dalam tajuk yang dipelajari.</v>
      </c>
      <c r="P46" s="36" t="str">
        <f t="shared" si="21"/>
        <v>0 mengaplikasikan pengetahuan, kemahiran dan nilai daripada tajuk yang dipelajari dalam kehidupan seharian.</v>
      </c>
      <c r="Q46" s="36" t="str">
        <f t="shared" si="21"/>
        <v>0 menjadikan pengetahuan, kemahiran dan nilai daripada tajuk yang dipelajari sebagai amalan dan melakukannya secara bersungguhsungguh serta bertanggungjawab melaksanakan sesuatu dalam kehidupan seharian.</v>
      </c>
      <c r="R46" s="36" t="str">
        <f t="shared" si="21"/>
        <v>0 memberi justifikasi atau istiqamah terhadap tindakan yang dilakukan dalam kehidupan seharian berdasarkan pengetahuan,kemahiran dan nilai daripada tajuk yang dipelajari.</v>
      </c>
      <c r="S46" s="36" t="str">
        <f t="shared" si="21"/>
        <v>0 mengalami perubahan tingkah laku, cara pemikiran serta mempamerkan ciri-ciri kepimpinan sebagai seorang yang bertakwa berdasarkan pengetahuan, kemahiran dan nilai daripada tajuk yang telah dipelajari dan boleh dicontohi atau boleh membimbing orang lain.</v>
      </c>
      <c r="T46" s="58" t="s">
        <v>236</v>
      </c>
      <c r="U46" s="58" t="s">
        <v>237</v>
      </c>
      <c r="V46" s="58" t="s">
        <v>238</v>
      </c>
      <c r="W46" s="58" t="s">
        <v>241</v>
      </c>
      <c r="X46" s="58" t="s">
        <v>243</v>
      </c>
      <c r="Y46" s="58" t="s">
        <v>244</v>
      </c>
      <c r="Z46" s="58"/>
      <c r="AA46" s="58"/>
      <c r="AB46" s="58"/>
      <c r="AC46" s="58"/>
      <c r="AD46" s="58"/>
    </row>
    <row r="47" spans="1:30" s="21" customFormat="1" ht="60" customHeight="1">
      <c r="A47" s="10"/>
      <c r="C47" s="10"/>
      <c r="K47" s="47">
        <v>45</v>
      </c>
      <c r="L47" s="15" t="s">
        <v>57</v>
      </c>
      <c r="M47" s="34" t="s">
        <v>48</v>
      </c>
      <c r="N47" s="36" t="str">
        <f t="shared" si="21"/>
        <v>0 telah mencapai tahap penguasaan yang sangat terhad</v>
      </c>
      <c r="O47" s="36" t="str">
        <f t="shared" si="21"/>
        <v>0 telah mencapai tahap penguasaan yang terhad</v>
      </c>
      <c r="P47" s="36" t="str">
        <f t="shared" si="21"/>
        <v>0 telah mencapai tahap penguasaan yang memuaskan</v>
      </c>
      <c r="Q47" s="36" t="str">
        <f t="shared" si="21"/>
        <v>0 telah mencapai tahap penguasaan yang baik</v>
      </c>
      <c r="R47" s="36" t="str">
        <f t="shared" si="21"/>
        <v>0 telah mencapai tahap penguasaan yang sangat baik</v>
      </c>
      <c r="S47" s="36" t="str">
        <f t="shared" si="21"/>
        <v>0 telah mencapai tahap penguasaan yang cemerlang</v>
      </c>
      <c r="T47" s="58" t="s">
        <v>251</v>
      </c>
      <c r="U47" s="58" t="s">
        <v>250</v>
      </c>
      <c r="V47" s="58" t="s">
        <v>249</v>
      </c>
      <c r="W47" s="58" t="s">
        <v>248</v>
      </c>
      <c r="X47" s="58" t="s">
        <v>247</v>
      </c>
      <c r="Y47" s="58" t="s">
        <v>246</v>
      </c>
      <c r="Z47" s="58"/>
      <c r="AA47" s="58"/>
      <c r="AB47" s="58"/>
      <c r="AC47" s="58"/>
      <c r="AD47" s="58"/>
    </row>
    <row r="48" spans="1:30" s="21" customFormat="1" ht="60" customHeight="1">
      <c r="A48" s="10"/>
      <c r="C48" s="10"/>
      <c r="K48" s="47">
        <v>46</v>
      </c>
      <c r="L48" s="15" t="s">
        <v>57</v>
      </c>
      <c r="M48" s="34" t="s">
        <v>49</v>
      </c>
      <c r="N48" s="36" t="str">
        <f t="shared" si="21"/>
        <v>0 telah mencapai tahap penguasaan yang sangat terhad</v>
      </c>
      <c r="O48" s="36" t="str">
        <f t="shared" si="21"/>
        <v>0 telah mencapai tahap penguasaan yang terhad</v>
      </c>
      <c r="P48" s="36" t="str">
        <f t="shared" si="21"/>
        <v>0 telah mencapai tahap penguasaan yang memuaskan</v>
      </c>
      <c r="Q48" s="36" t="str">
        <f t="shared" si="21"/>
        <v>0 telah mencapai tahap penguasaan yang baik</v>
      </c>
      <c r="R48" s="36" t="str">
        <f t="shared" si="21"/>
        <v>0 telah mencapai tahap penguasaan yang sangat baik</v>
      </c>
      <c r="S48" s="36" t="str">
        <f t="shared" si="21"/>
        <v>0 telah mencapai tahap penguasaan yang cemerlang</v>
      </c>
      <c r="T48" s="58" t="s">
        <v>251</v>
      </c>
      <c r="U48" s="58" t="s">
        <v>250</v>
      </c>
      <c r="V48" s="58" t="s">
        <v>249</v>
      </c>
      <c r="W48" s="58" t="s">
        <v>248</v>
      </c>
      <c r="X48" s="58" t="s">
        <v>247</v>
      </c>
      <c r="Y48" s="58" t="s">
        <v>246</v>
      </c>
      <c r="Z48" s="58"/>
      <c r="AA48" s="58"/>
      <c r="AB48" s="58"/>
      <c r="AC48" s="58"/>
      <c r="AD48" s="58"/>
    </row>
    <row r="49" spans="1:30" s="21" customFormat="1" ht="60" customHeight="1">
      <c r="A49" s="10"/>
      <c r="C49" s="10"/>
      <c r="K49" s="47">
        <v>47</v>
      </c>
      <c r="L49" s="15" t="s">
        <v>57</v>
      </c>
      <c r="M49" s="34" t="s">
        <v>50</v>
      </c>
      <c r="N49" s="36" t="str">
        <f t="shared" si="21"/>
        <v>0 telah mencapai tahap penguasaan yang sangat terhad</v>
      </c>
      <c r="O49" s="36" t="str">
        <f t="shared" si="21"/>
        <v>0 telah mencapai tahap penguasaan yang terhad</v>
      </c>
      <c r="P49" s="36" t="str">
        <f t="shared" si="21"/>
        <v>0 telah mencapai tahap penguasaan yang memuaskan</v>
      </c>
      <c r="Q49" s="36" t="str">
        <f t="shared" si="21"/>
        <v>0 telah mencapai tahap penguasaan yang baik</v>
      </c>
      <c r="R49" s="36" t="str">
        <f t="shared" si="21"/>
        <v>0 telah mencapai tahap penguasaan yang sangat baik</v>
      </c>
      <c r="S49" s="36" t="str">
        <f t="shared" si="21"/>
        <v>0 telah mencapai tahap penguasaan yang cemerlang</v>
      </c>
      <c r="T49" s="58" t="s">
        <v>251</v>
      </c>
      <c r="U49" s="58" t="s">
        <v>250</v>
      </c>
      <c r="V49" s="58" t="s">
        <v>249</v>
      </c>
      <c r="W49" s="58" t="s">
        <v>248</v>
      </c>
      <c r="X49" s="58" t="s">
        <v>247</v>
      </c>
      <c r="Y49" s="58" t="s">
        <v>246</v>
      </c>
      <c r="Z49" s="58"/>
      <c r="AA49" s="58"/>
      <c r="AB49" s="58"/>
      <c r="AC49" s="58"/>
      <c r="AD49" s="58"/>
    </row>
    <row r="50" spans="1:30" s="21" customFormat="1" ht="60" customHeight="1">
      <c r="A50" s="10"/>
      <c r="C50" s="10"/>
      <c r="K50" s="47">
        <v>48</v>
      </c>
      <c r="L50" s="15" t="s">
        <v>57</v>
      </c>
      <c r="M50" s="34" t="s">
        <v>51</v>
      </c>
      <c r="N50" s="36" t="str">
        <f t="shared" si="21"/>
        <v>0 telah mencapai tahap penguasaan yang sangat terhad</v>
      </c>
      <c r="O50" s="36" t="str">
        <f t="shared" si="21"/>
        <v>0 telah mencapai tahap penguasaan yang terhad</v>
      </c>
      <c r="P50" s="36" t="str">
        <f t="shared" si="21"/>
        <v>0 telah mencapai tahap penguasaan yang memuaskan</v>
      </c>
      <c r="Q50" s="36" t="str">
        <f t="shared" si="21"/>
        <v>0 telah mencapai tahap penguasaan yang baik</v>
      </c>
      <c r="R50" s="36" t="str">
        <f t="shared" si="21"/>
        <v>0 telah mencapai tahap penguasaan yang sangat baik</v>
      </c>
      <c r="S50" s="36" t="str">
        <f t="shared" si="21"/>
        <v>0 telah mencapai tahap penguasaan yang cemerlang</v>
      </c>
      <c r="T50" s="58" t="s">
        <v>251</v>
      </c>
      <c r="U50" s="58" t="s">
        <v>250</v>
      </c>
      <c r="V50" s="58" t="s">
        <v>249</v>
      </c>
      <c r="W50" s="58" t="s">
        <v>248</v>
      </c>
      <c r="X50" s="58" t="s">
        <v>247</v>
      </c>
      <c r="Y50" s="58" t="s">
        <v>246</v>
      </c>
      <c r="Z50" s="58"/>
      <c r="AA50" s="58"/>
      <c r="AB50" s="58"/>
      <c r="AC50" s="58"/>
      <c r="AD50" s="58"/>
    </row>
    <row r="51" spans="1:30" s="21" customFormat="1" ht="15.75" hidden="1">
      <c r="A51" s="10"/>
      <c r="C51" s="10"/>
      <c r="K51" s="47">
        <v>49</v>
      </c>
      <c r="L51" s="15"/>
      <c r="M51" s="34"/>
      <c r="N51" s="36"/>
      <c r="O51" s="36"/>
      <c r="P51" s="36"/>
      <c r="Q51" s="36"/>
      <c r="R51" s="36"/>
      <c r="S51" s="36"/>
      <c r="T51" s="58"/>
      <c r="U51" s="58"/>
      <c r="V51" s="58"/>
      <c r="W51" s="58"/>
      <c r="X51" s="58"/>
      <c r="Y51" s="58"/>
      <c r="Z51" s="58"/>
      <c r="AA51" s="58"/>
      <c r="AB51" s="58"/>
      <c r="AC51" s="58"/>
      <c r="AD51" s="58"/>
    </row>
    <row r="52" spans="1:30" ht="15.75" hidden="1">
      <c r="K52" s="47">
        <v>50</v>
      </c>
      <c r="L52" s="15"/>
      <c r="M52" s="34"/>
      <c r="N52" s="36"/>
      <c r="O52" s="36"/>
      <c r="P52" s="36"/>
      <c r="Q52" s="36"/>
      <c r="R52" s="36"/>
      <c r="S52" s="36"/>
      <c r="T52" s="58"/>
    </row>
    <row r="53" spans="1:30" ht="15.75" hidden="1">
      <c r="K53" s="47"/>
      <c r="L53" s="15"/>
      <c r="M53" s="34"/>
      <c r="N53" s="33"/>
      <c r="O53" s="33"/>
      <c r="P53" s="33"/>
      <c r="Q53" s="33"/>
      <c r="R53" s="33"/>
      <c r="S53" s="33"/>
      <c r="T53" s="58"/>
    </row>
    <row r="54" spans="1:30" ht="15.75" hidden="1">
      <c r="K54" s="47"/>
      <c r="L54" s="15"/>
      <c r="M54" s="34"/>
      <c r="N54" s="33"/>
      <c r="O54" s="33"/>
      <c r="P54" s="33"/>
      <c r="Q54" s="33"/>
      <c r="R54" s="33"/>
      <c r="S54" s="33"/>
      <c r="T54" s="58"/>
    </row>
    <row r="55" spans="1:30" ht="15.75" hidden="1">
      <c r="K55" s="47"/>
      <c r="L55" s="15"/>
      <c r="M55" s="34"/>
      <c r="N55" s="33"/>
      <c r="O55" s="33"/>
      <c r="P55" s="33"/>
      <c r="Q55" s="33"/>
      <c r="R55" s="33"/>
      <c r="S55" s="33"/>
      <c r="T55" s="58"/>
    </row>
    <row r="56" spans="1:30" ht="15.75" hidden="1">
      <c r="K56" s="47"/>
      <c r="L56" s="15"/>
      <c r="M56" s="34"/>
      <c r="N56" s="33"/>
      <c r="O56" s="33"/>
      <c r="P56" s="33"/>
      <c r="Q56" s="33"/>
      <c r="R56" s="33"/>
      <c r="S56" s="33"/>
      <c r="T56" s="58"/>
    </row>
  </sheetData>
  <sheetProtection algorithmName="SHA-512" hashValue="vwMwjrwLLV+nEN6+31t8tC6jXTO34eXWDdygnsBSZ9vegJxYAn0yccMq55C/uNberYhaXtYU5j54pUMaLjVOKQ==" saltValue="+aGsn7dq6UX7R0Zls9WIqQ==" spinCount="100000" sheet="1" objects="1" scenarios="1"/>
  <mergeCells count="6">
    <mergeCell ref="N1:S1"/>
    <mergeCell ref="K1:K2"/>
    <mergeCell ref="L1:L2"/>
    <mergeCell ref="M1:M2"/>
    <mergeCell ref="A1:A2"/>
    <mergeCell ref="B1:B2"/>
  </mergeCells>
  <printOptions horizontalCentered="1"/>
  <pageMargins left="0.23622047244094491" right="0.23622047244094491" top="0.39370078740157483" bottom="0.39370078740157483" header="0.31496062992125984" footer="0.31496062992125984"/>
  <pageSetup paperSize="8" scale="32" fitToHeight="0" orientation="landscape" r:id="rId1"/>
</worksheet>
</file>

<file path=xl/worksheets/sheet6.xml><?xml version="1.0" encoding="utf-8"?>
<worksheet xmlns="http://schemas.openxmlformats.org/spreadsheetml/2006/main" xmlns:r="http://schemas.openxmlformats.org/officeDocument/2006/relationships">
  <dimension ref="A3:A11"/>
  <sheetViews>
    <sheetView showGridLines="0" workbookViewId="0">
      <selection activeCell="D11" sqref="D11"/>
    </sheetView>
  </sheetViews>
  <sheetFormatPr defaultRowHeight="15"/>
  <cols>
    <col min="1" max="1" width="121.140625" style="32" customWidth="1"/>
  </cols>
  <sheetData>
    <row r="3" spans="1:1" s="101" customFormat="1" ht="19.5" customHeight="1">
      <c r="A3" s="102" t="s">
        <v>262</v>
      </c>
    </row>
    <row r="4" spans="1:1" s="21" customFormat="1" ht="30" customHeight="1">
      <c r="A4" s="103" t="s">
        <v>263</v>
      </c>
    </row>
    <row r="5" spans="1:1" s="21" customFormat="1" ht="30" customHeight="1">
      <c r="A5" s="103" t="s">
        <v>264</v>
      </c>
    </row>
    <row r="6" spans="1:1" s="21" customFormat="1" ht="30" customHeight="1">
      <c r="A6" s="103" t="s">
        <v>265</v>
      </c>
    </row>
    <row r="7" spans="1:1" s="21" customFormat="1" ht="30" customHeight="1">
      <c r="A7" s="103" t="s">
        <v>266</v>
      </c>
    </row>
    <row r="8" spans="1:1" s="21" customFormat="1" ht="30" customHeight="1">
      <c r="A8" s="103" t="s">
        <v>267</v>
      </c>
    </row>
    <row r="9" spans="1:1" s="21" customFormat="1" ht="30" customHeight="1">
      <c r="A9" s="103" t="s">
        <v>268</v>
      </c>
    </row>
    <row r="10" spans="1:1" s="21" customFormat="1" ht="30" customHeight="1">
      <c r="A10" s="103" t="s">
        <v>269</v>
      </c>
    </row>
    <row r="11" spans="1:1" s="21" customFormat="1" ht="30" customHeight="1">
      <c r="A11" s="103" t="s">
        <v>270</v>
      </c>
    </row>
  </sheetData>
  <sheetProtection algorithmName="SHA-512" hashValue="vOOsU64hwBrito/FWNxKuNcnXLuN3Gsm1MIn7rTQJiWP8ZcB6WBRZQj9uLQmV3lhf7oKbdugiv37hWQ7gwVUlQ==" saltValue="C/1HwSNmxjK+0oZTi/57JA=="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1. PANDUAN</vt:lpstr>
      <vt:lpstr>2. PELAPORAN KELAS</vt:lpstr>
      <vt:lpstr>3. PELAPORAN PST6</vt:lpstr>
      <vt:lpstr>4. GRAF ANALISIS</vt:lpstr>
      <vt:lpstr>5. PERNYATAAN TAHAP PENGUASAAN</vt:lpstr>
      <vt:lpstr>6. CONTOH ULASAN GURU KELAS</vt:lpstr>
      <vt:lpstr>'2. PELAPORAN KELAS'!Print_Area</vt:lpstr>
      <vt:lpstr>'4. GRAF ANALISIS'!Print_Area</vt:lpstr>
      <vt:lpstr>'2. PELAPORAN KELAS'!Print_Titles</vt:lpstr>
      <vt:lpstr>'3. PELAPORAN PST6'!Print_Titles</vt:lpstr>
      <vt:lpstr>'4. GRAF ANALISIS'!Print_Titles</vt:lpstr>
      <vt:lpstr>'5. PERNYATAAN TAHAP PENGUASAAN'!Print_Titles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dc:creator>
  <cp:lastModifiedBy>PC2</cp:lastModifiedBy>
  <cp:lastPrinted>2016-11-23T05:24:38Z</cp:lastPrinted>
  <dcterms:created xsi:type="dcterms:W3CDTF">2015-10-16T08:01:07Z</dcterms:created>
  <dcterms:modified xsi:type="dcterms:W3CDTF">2016-11-29T00:30:58Z</dcterms:modified>
</cp:coreProperties>
</file>